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WV\Evans\FINANCE\PROCUREMENT\AA - Formal Solicitations\FY26-002-ITB-42nd Street Non-Pot Repair\Evaluation\"/>
    </mc:Choice>
  </mc:AlternateContent>
  <xr:revisionPtr revIDLastSave="0" documentId="13_ncr:1_{E3D5495E-496E-4C3A-AC79-DDD9752ACDBB}" xr6:coauthVersionLast="47" xr6:coauthVersionMax="47" xr10:uidLastSave="{00000000-0000-0000-0000-000000000000}"/>
  <bookViews>
    <workbookView xWindow="-108" yWindow="-108" windowWidth="23256" windowHeight="12456" xr2:uid="{52BE2A0F-0533-4401-900F-77C8D2C52B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7" i="1" l="1"/>
  <c r="AX35" i="1"/>
  <c r="AX33" i="1"/>
  <c r="AX31" i="1"/>
  <c r="AX30" i="1"/>
  <c r="AX28" i="1"/>
  <c r="AX27" i="1"/>
  <c r="AX26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U37" i="1"/>
  <c r="AU35" i="1"/>
  <c r="AU33" i="1"/>
  <c r="AU31" i="1"/>
  <c r="AU30" i="1"/>
  <c r="AU28" i="1"/>
  <c r="AU27" i="1"/>
  <c r="AU26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R37" i="1"/>
  <c r="AR35" i="1"/>
  <c r="AR33" i="1"/>
  <c r="AR31" i="1"/>
  <c r="AR30" i="1"/>
  <c r="AR28" i="1"/>
  <c r="AR27" i="1"/>
  <c r="AR26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O37" i="1"/>
  <c r="AO35" i="1"/>
  <c r="AO33" i="1"/>
  <c r="AO31" i="1"/>
  <c r="AO30" i="1"/>
  <c r="AO28" i="1"/>
  <c r="AO27" i="1"/>
  <c r="AO26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L37" i="1"/>
  <c r="AL35" i="1"/>
  <c r="AL33" i="1"/>
  <c r="AL31" i="1"/>
  <c r="AL30" i="1"/>
  <c r="AL28" i="1"/>
  <c r="AL27" i="1"/>
  <c r="AL26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I37" i="1"/>
  <c r="AI35" i="1"/>
  <c r="AI33" i="1"/>
  <c r="AI31" i="1"/>
  <c r="AI30" i="1"/>
  <c r="AI28" i="1"/>
  <c r="AI27" i="1"/>
  <c r="AI26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F37" i="1"/>
  <c r="AF35" i="1"/>
  <c r="AF33" i="1"/>
  <c r="AF31" i="1"/>
  <c r="AF30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C37" i="1"/>
  <c r="AC35" i="1"/>
  <c r="AC33" i="1"/>
  <c r="AC31" i="1"/>
  <c r="AC30" i="1"/>
  <c r="AC28" i="1"/>
  <c r="AC27" i="1"/>
  <c r="AC26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E9" i="1"/>
  <c r="AH9" i="1"/>
  <c r="AK9" i="1"/>
  <c r="AN9" i="1"/>
  <c r="AN24" i="1" s="1"/>
  <c r="AQ9" i="1"/>
  <c r="AT9" i="1"/>
  <c r="AW9" i="1"/>
  <c r="AW24" i="1" s="1"/>
  <c r="AE10" i="1"/>
  <c r="AH10" i="1"/>
  <c r="AK10" i="1"/>
  <c r="AN10" i="1"/>
  <c r="AQ10" i="1"/>
  <c r="AQ24" i="1" s="1"/>
  <c r="AT10" i="1"/>
  <c r="AW10" i="1"/>
  <c r="AE11" i="1"/>
  <c r="AH11" i="1"/>
  <c r="AK11" i="1"/>
  <c r="AN11" i="1"/>
  <c r="AQ11" i="1"/>
  <c r="AT11" i="1"/>
  <c r="AT24" i="1" s="1"/>
  <c r="AW11" i="1"/>
  <c r="AE12" i="1"/>
  <c r="AH12" i="1"/>
  <c r="AK12" i="1"/>
  <c r="AN12" i="1"/>
  <c r="AQ12" i="1"/>
  <c r="AT12" i="1"/>
  <c r="AW12" i="1"/>
  <c r="AE13" i="1"/>
  <c r="AH13" i="1"/>
  <c r="AK13" i="1"/>
  <c r="AN13" i="1"/>
  <c r="AQ13" i="1"/>
  <c r="AT13" i="1"/>
  <c r="AW13" i="1"/>
  <c r="AE14" i="1"/>
  <c r="AE24" i="1" s="1"/>
  <c r="AH14" i="1"/>
  <c r="AK14" i="1"/>
  <c r="AN14" i="1"/>
  <c r="AQ14" i="1"/>
  <c r="AT14" i="1"/>
  <c r="AW14" i="1"/>
  <c r="AE15" i="1"/>
  <c r="AH15" i="1"/>
  <c r="AK15" i="1"/>
  <c r="AN15" i="1"/>
  <c r="AQ15" i="1"/>
  <c r="AT15" i="1"/>
  <c r="AW15" i="1"/>
  <c r="AE16" i="1"/>
  <c r="AH16" i="1"/>
  <c r="AK16" i="1"/>
  <c r="AN16" i="1"/>
  <c r="AQ16" i="1"/>
  <c r="AT16" i="1"/>
  <c r="AW16" i="1"/>
  <c r="AE17" i="1"/>
  <c r="AH17" i="1"/>
  <c r="AK17" i="1"/>
  <c r="AN17" i="1"/>
  <c r="AQ17" i="1"/>
  <c r="AT17" i="1"/>
  <c r="AW17" i="1"/>
  <c r="AE18" i="1"/>
  <c r="AH18" i="1"/>
  <c r="AK18" i="1"/>
  <c r="AN18" i="1"/>
  <c r="AQ18" i="1"/>
  <c r="AT18" i="1"/>
  <c r="AW18" i="1"/>
  <c r="AE19" i="1"/>
  <c r="AH19" i="1"/>
  <c r="AH24" i="1" s="1"/>
  <c r="AK19" i="1"/>
  <c r="AN19" i="1"/>
  <c r="AQ19" i="1"/>
  <c r="AT19" i="1"/>
  <c r="AW19" i="1"/>
  <c r="AE20" i="1"/>
  <c r="AH20" i="1"/>
  <c r="AK20" i="1"/>
  <c r="AN20" i="1"/>
  <c r="AQ20" i="1"/>
  <c r="AT20" i="1"/>
  <c r="AW20" i="1"/>
  <c r="AE21" i="1"/>
  <c r="AH21" i="1"/>
  <c r="AK21" i="1"/>
  <c r="AN21" i="1"/>
  <c r="AQ21" i="1"/>
  <c r="AT21" i="1"/>
  <c r="AW21" i="1"/>
  <c r="AE22" i="1"/>
  <c r="AH22" i="1"/>
  <c r="AK22" i="1"/>
  <c r="AN22" i="1"/>
  <c r="AQ22" i="1"/>
  <c r="AT22" i="1"/>
  <c r="AW22" i="1"/>
  <c r="AE23" i="1"/>
  <c r="AH23" i="1"/>
  <c r="AK23" i="1"/>
  <c r="AN23" i="1"/>
  <c r="AQ23" i="1"/>
  <c r="AT23" i="1"/>
  <c r="AW23" i="1"/>
  <c r="AK24" i="1"/>
  <c r="AK35" i="1" s="1"/>
  <c r="AE26" i="1"/>
  <c r="AH26" i="1"/>
  <c r="AK26" i="1"/>
  <c r="AN26" i="1"/>
  <c r="AQ26" i="1"/>
  <c r="AT26" i="1"/>
  <c r="AW26" i="1"/>
  <c r="AW28" i="1" s="1"/>
  <c r="AE27" i="1"/>
  <c r="AE28" i="1" s="1"/>
  <c r="AH27" i="1"/>
  <c r="AK27" i="1"/>
  <c r="AN27" i="1"/>
  <c r="AQ27" i="1"/>
  <c r="AT27" i="1"/>
  <c r="AW27" i="1"/>
  <c r="AH28" i="1"/>
  <c r="AK28" i="1"/>
  <c r="AN28" i="1"/>
  <c r="AQ28" i="1"/>
  <c r="AT28" i="1"/>
  <c r="AE30" i="1"/>
  <c r="AH30" i="1"/>
  <c r="AK30" i="1"/>
  <c r="AN30" i="1"/>
  <c r="AQ30" i="1"/>
  <c r="AQ31" i="1" s="1"/>
  <c r="AT30" i="1"/>
  <c r="AT31" i="1" s="1"/>
  <c r="AW30" i="1"/>
  <c r="AW31" i="1" s="1"/>
  <c r="AE31" i="1"/>
  <c r="AH31" i="1"/>
  <c r="AK31" i="1"/>
  <c r="AN31" i="1"/>
  <c r="Z37" i="1"/>
  <c r="Z35" i="1"/>
  <c r="Z33" i="1"/>
  <c r="Z31" i="1"/>
  <c r="Z30" i="1"/>
  <c r="Z28" i="1"/>
  <c r="Z27" i="1"/>
  <c r="Z26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W37" i="1"/>
  <c r="W35" i="1"/>
  <c r="W33" i="1"/>
  <c r="W31" i="1"/>
  <c r="W30" i="1"/>
  <c r="W28" i="1"/>
  <c r="W27" i="1"/>
  <c r="W26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T37" i="1"/>
  <c r="T35" i="1"/>
  <c r="T33" i="1"/>
  <c r="T31" i="1"/>
  <c r="T30" i="1"/>
  <c r="T28" i="1"/>
  <c r="T27" i="1"/>
  <c r="T26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Q37" i="1"/>
  <c r="Q35" i="1"/>
  <c r="Q33" i="1"/>
  <c r="Q31" i="1"/>
  <c r="Q30" i="1"/>
  <c r="Q28" i="1"/>
  <c r="Q27" i="1"/>
  <c r="Q26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N37" i="1"/>
  <c r="N35" i="1"/>
  <c r="N33" i="1"/>
  <c r="N31" i="1"/>
  <c r="N30" i="1"/>
  <c r="N28" i="1"/>
  <c r="N27" i="1"/>
  <c r="N26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K37" i="1"/>
  <c r="K35" i="1"/>
  <c r="K33" i="1"/>
  <c r="K31" i="1"/>
  <c r="K30" i="1"/>
  <c r="K28" i="1"/>
  <c r="K27" i="1"/>
  <c r="K2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H28" i="1"/>
  <c r="H31" i="1"/>
  <c r="H33" i="1"/>
  <c r="H35" i="1"/>
  <c r="H37" i="1"/>
  <c r="H24" i="1"/>
  <c r="G26" i="1"/>
  <c r="G27" i="1"/>
  <c r="G30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9" i="1"/>
  <c r="AV38" i="1"/>
  <c r="L38" i="1"/>
  <c r="O38" i="1"/>
  <c r="R38" i="1"/>
  <c r="U38" i="1"/>
  <c r="X38" i="1"/>
  <c r="AA38" i="1"/>
  <c r="AD38" i="1"/>
  <c r="AG38" i="1"/>
  <c r="AJ38" i="1"/>
  <c r="AM38" i="1"/>
  <c r="AP38" i="1"/>
  <c r="AS38" i="1"/>
  <c r="AY38" i="1"/>
  <c r="BA38" i="1"/>
  <c r="I38" i="1"/>
  <c r="E38" i="1"/>
  <c r="J9" i="1"/>
  <c r="J10" i="1"/>
  <c r="M10" i="1"/>
  <c r="P10" i="1" s="1"/>
  <c r="S10" i="1" s="1"/>
  <c r="V10" i="1" s="1"/>
  <c r="Y10" i="1" s="1"/>
  <c r="AB10" i="1" s="1"/>
  <c r="J11" i="1"/>
  <c r="M11" i="1" s="1"/>
  <c r="P11" i="1" s="1"/>
  <c r="S11" i="1" s="1"/>
  <c r="V11" i="1" s="1"/>
  <c r="Y11" i="1" s="1"/>
  <c r="AB11" i="1" s="1"/>
  <c r="J12" i="1"/>
  <c r="M12" i="1"/>
  <c r="P12" i="1" s="1"/>
  <c r="S12" i="1" s="1"/>
  <c r="V12" i="1" s="1"/>
  <c r="Y12" i="1" s="1"/>
  <c r="AB12" i="1" s="1"/>
  <c r="J13" i="1"/>
  <c r="M13" i="1"/>
  <c r="P13" i="1" s="1"/>
  <c r="S13" i="1" s="1"/>
  <c r="V13" i="1" s="1"/>
  <c r="Y13" i="1"/>
  <c r="AB13" i="1"/>
  <c r="J14" i="1"/>
  <c r="M14" i="1"/>
  <c r="P14" i="1"/>
  <c r="S14" i="1"/>
  <c r="V14" i="1"/>
  <c r="Y14" i="1" s="1"/>
  <c r="AB14" i="1" s="1"/>
  <c r="J15" i="1"/>
  <c r="M15" i="1"/>
  <c r="P15" i="1"/>
  <c r="S15" i="1" s="1"/>
  <c r="V15" i="1" s="1"/>
  <c r="Y15" i="1"/>
  <c r="AB15" i="1"/>
  <c r="J16" i="1"/>
  <c r="M16" i="1"/>
  <c r="P16" i="1"/>
  <c r="S16" i="1"/>
  <c r="V16" i="1" s="1"/>
  <c r="Y16" i="1" s="1"/>
  <c r="AB16" i="1" s="1"/>
  <c r="J17" i="1"/>
  <c r="M17" i="1"/>
  <c r="P17" i="1" s="1"/>
  <c r="S17" i="1" s="1"/>
  <c r="V17" i="1" s="1"/>
  <c r="Y17" i="1" s="1"/>
  <c r="AB17" i="1" s="1"/>
  <c r="J18" i="1"/>
  <c r="M18" i="1" s="1"/>
  <c r="P18" i="1"/>
  <c r="S18" i="1" s="1"/>
  <c r="V18" i="1" s="1"/>
  <c r="Y18" i="1" s="1"/>
  <c r="AB18" i="1" s="1"/>
  <c r="J19" i="1"/>
  <c r="M19" i="1" s="1"/>
  <c r="P19" i="1" s="1"/>
  <c r="S19" i="1" s="1"/>
  <c r="V19" i="1" s="1"/>
  <c r="Y19" i="1" s="1"/>
  <c r="AB19" i="1" s="1"/>
  <c r="J20" i="1"/>
  <c r="M20" i="1" s="1"/>
  <c r="P20" i="1" s="1"/>
  <c r="S20" i="1" s="1"/>
  <c r="V20" i="1" s="1"/>
  <c r="Y20" i="1" s="1"/>
  <c r="AB20" i="1" s="1"/>
  <c r="J21" i="1"/>
  <c r="M21" i="1" s="1"/>
  <c r="P21" i="1" s="1"/>
  <c r="S21" i="1" s="1"/>
  <c r="V21" i="1" s="1"/>
  <c r="Y21" i="1" s="1"/>
  <c r="AB21" i="1" s="1"/>
  <c r="J22" i="1"/>
  <c r="M22" i="1"/>
  <c r="P22" i="1" s="1"/>
  <c r="S22" i="1"/>
  <c r="V22" i="1"/>
  <c r="Y22" i="1"/>
  <c r="AB22" i="1"/>
  <c r="J23" i="1"/>
  <c r="M23" i="1" s="1"/>
  <c r="P23" i="1" s="1"/>
  <c r="S23" i="1" s="1"/>
  <c r="V23" i="1" s="1"/>
  <c r="Y23" i="1" s="1"/>
  <c r="AB23" i="1" s="1"/>
  <c r="J26" i="1"/>
  <c r="J27" i="1"/>
  <c r="M27" i="1" s="1"/>
  <c r="P27" i="1" s="1"/>
  <c r="S27" i="1" s="1"/>
  <c r="V27" i="1"/>
  <c r="Y27" i="1"/>
  <c r="AB27" i="1"/>
  <c r="F30" i="1"/>
  <c r="F31" i="1" s="1"/>
  <c r="F27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AE33" i="1" l="1"/>
  <c r="AE35" i="1"/>
  <c r="AE37" i="1"/>
  <c r="AT35" i="1"/>
  <c r="AT33" i="1"/>
  <c r="AT37" i="1"/>
  <c r="AW35" i="1"/>
  <c r="AW33" i="1"/>
  <c r="AW37" i="1"/>
  <c r="AH37" i="1"/>
  <c r="AH35" i="1"/>
  <c r="AH33" i="1"/>
  <c r="AQ35" i="1"/>
  <c r="AQ33" i="1"/>
  <c r="AQ37" i="1"/>
  <c r="AN33" i="1"/>
  <c r="AN35" i="1"/>
  <c r="AN37" i="1"/>
  <c r="AK33" i="1"/>
  <c r="AK37" i="1"/>
  <c r="H18" i="1"/>
  <c r="H17" i="1"/>
  <c r="H21" i="1"/>
  <c r="H10" i="1"/>
  <c r="H16" i="1"/>
  <c r="H14" i="1"/>
  <c r="H22" i="1"/>
  <c r="H13" i="1"/>
  <c r="H15" i="1"/>
  <c r="H12" i="1"/>
  <c r="H27" i="1"/>
  <c r="H20" i="1"/>
  <c r="H19" i="1"/>
  <c r="H23" i="1"/>
  <c r="H11" i="1"/>
  <c r="F28" i="1"/>
  <c r="J30" i="1"/>
  <c r="J28" i="1"/>
  <c r="J24" i="1"/>
  <c r="F24" i="1"/>
  <c r="F33" i="1" l="1"/>
  <c r="J33" i="1"/>
  <c r="M9" i="1"/>
  <c r="M26" i="1"/>
  <c r="J31" i="1"/>
  <c r="J35" i="1" s="1"/>
  <c r="F37" i="1"/>
  <c r="F35" i="1"/>
  <c r="M28" i="1" l="1"/>
  <c r="M30" i="1"/>
  <c r="M24" i="1"/>
  <c r="J37" i="1"/>
  <c r="M33" i="1" l="1"/>
  <c r="P9" i="1"/>
  <c r="M31" i="1"/>
  <c r="M37" i="1" s="1"/>
  <c r="P26" i="1"/>
  <c r="P28" i="1" l="1"/>
  <c r="P30" i="1"/>
  <c r="P24" i="1"/>
  <c r="M35" i="1"/>
  <c r="P33" i="1" l="1"/>
  <c r="S9" i="1"/>
  <c r="P31" i="1"/>
  <c r="P37" i="1" s="1"/>
  <c r="S26" i="1"/>
  <c r="S28" i="1" l="1"/>
  <c r="S30" i="1"/>
  <c r="S24" i="1"/>
  <c r="P35" i="1"/>
  <c r="V9" i="1" l="1"/>
  <c r="S33" i="1"/>
  <c r="S31" i="1"/>
  <c r="S35" i="1" s="1"/>
  <c r="V26" i="1"/>
  <c r="V28" i="1" l="1"/>
  <c r="V30" i="1"/>
  <c r="S37" i="1"/>
  <c r="V24" i="1"/>
  <c r="Y9" i="1" l="1"/>
  <c r="V33" i="1"/>
  <c r="V31" i="1"/>
  <c r="V37" i="1" s="1"/>
  <c r="Y26" i="1"/>
  <c r="Y28" i="1" l="1"/>
  <c r="Y30" i="1"/>
  <c r="V35" i="1"/>
  <c r="Y24" i="1"/>
  <c r="Y33" i="1" l="1"/>
  <c r="AB9" i="1"/>
  <c r="Y31" i="1"/>
  <c r="Y35" i="1" s="1"/>
  <c r="AB26" i="1"/>
  <c r="AB28" i="1" l="1"/>
  <c r="AB30" i="1"/>
  <c r="AB24" i="1"/>
  <c r="Y37" i="1"/>
  <c r="AB33" i="1" l="1"/>
  <c r="AB31" i="1"/>
  <c r="AB35" i="1" s="1"/>
  <c r="AB37" i="1" l="1"/>
  <c r="H26" i="1" l="1"/>
  <c r="H9" i="1"/>
  <c r="H30" i="1" l="1"/>
</calcChain>
</file>

<file path=xl/sharedStrings.xml><?xml version="1.0" encoding="utf-8"?>
<sst xmlns="http://schemas.openxmlformats.org/spreadsheetml/2006/main" count="144" uniqueCount="73">
  <si>
    <t>FY26-002 Bid Tab Comparison</t>
  </si>
  <si>
    <t>ITEM NO.</t>
  </si>
  <si>
    <t>ITEM</t>
  </si>
  <si>
    <t>UNIT</t>
  </si>
  <si>
    <t>TOTAL QUANTITY</t>
  </si>
  <si>
    <t xml:space="preserve">MOBILIZATION </t>
  </si>
  <si>
    <t>LS</t>
  </si>
  <si>
    <t>INLET PROTECTION</t>
  </si>
  <si>
    <t>EA</t>
  </si>
  <si>
    <t>SILT FENCE</t>
  </si>
  <si>
    <t>LF</t>
  </si>
  <si>
    <t>STABILIZED STAGING AREA</t>
  </si>
  <si>
    <t>VEHICLE TRACKING CONTROL</t>
  </si>
  <si>
    <t>REMOVAL OF PIPE (24" CMP)</t>
  </si>
  <si>
    <t>REMOVAL OF PIPE (30" CMP)</t>
  </si>
  <si>
    <t>HAUL OFF EXCESS MATERIAL</t>
  </si>
  <si>
    <t>CY</t>
  </si>
  <si>
    <t>REMOVAL OF CONCRETE DIVERSION STRUCTURE</t>
  </si>
  <si>
    <t>24" CLASS III REINFORCED CONCRETE PIPE</t>
  </si>
  <si>
    <t>GRANULAR BEDDING MATERIAL</t>
  </si>
  <si>
    <t>TRACER WIRE</t>
  </si>
  <si>
    <t>STAINLESS STEEL OVERSHOT GATE AND INSTALLATION</t>
  </si>
  <si>
    <t>SEEDING (NATIVE) INCLUDING TOPSOIL AND HYDROMULCH</t>
  </si>
  <si>
    <t>AC</t>
  </si>
  <si>
    <t>TRAFFIC CONTROL</t>
  </si>
  <si>
    <t>BID ALTERNATE 1</t>
  </si>
  <si>
    <t>24" STAINLESS STEEL SLIDE GATE AND INSTALLATION
(IN LIEU OF ITEM 13)</t>
  </si>
  <si>
    <t>42"X42" PRECAST JUNCTION BOX</t>
  </si>
  <si>
    <t>BASE BID TOTAL:</t>
  </si>
  <si>
    <t>BID ALTERNATE 2</t>
  </si>
  <si>
    <t>24" POINT REPAIR, 6-FT LENGTH, (N-12 WT DUAL WALL HDPE) INCLUDING EXCAVATION, BEDDING, BACKFILL, ADAPTERS</t>
  </si>
  <si>
    <t>BID ALT 1:</t>
  </si>
  <si>
    <t>BID ALT 2:</t>
  </si>
  <si>
    <t>TOTAL BASE BID MINUS ITEM 13 PLUS BID ALTERNATE 1:</t>
  </si>
  <si>
    <t>TOTAL BASE BID PLUS BID ALTERNATE 2:</t>
  </si>
  <si>
    <t>TOTAL BASE BID MINUS ITEM 13 PLUS BID ALTERNATE 1 AND BID ALTERNATE 2:</t>
  </si>
  <si>
    <t>Engineer's Estimates</t>
  </si>
  <si>
    <t>Unit Cost</t>
  </si>
  <si>
    <t>Total</t>
  </si>
  <si>
    <t>Northern Colorado Constructors</t>
  </si>
  <si>
    <t>Custom Water Connections</t>
  </si>
  <si>
    <t>No-read, missing Executed Bid Bond (1.5.4)</t>
  </si>
  <si>
    <t>No-read, missing Bid Proposal (1.5.2)</t>
  </si>
  <si>
    <t>Alpine Civil</t>
  </si>
  <si>
    <t>American West Construction</t>
  </si>
  <si>
    <t>Caraveo Construction</t>
  </si>
  <si>
    <t>CGRS Inc</t>
  </si>
  <si>
    <t>Coyote Ridge Construction</t>
  </si>
  <si>
    <t>DeFalco Construction Company</t>
  </si>
  <si>
    <t>Diaz Construction Group</t>
  </si>
  <si>
    <t xml:space="preserve">Dietzler Construction </t>
  </si>
  <si>
    <t>Duran Excavating</t>
  </si>
  <si>
    <t>GLH Construction</t>
  </si>
  <si>
    <t>Iron Woman Construction</t>
  </si>
  <si>
    <t>RCD Construction</t>
  </si>
  <si>
    <t>Tuston Construction</t>
  </si>
  <si>
    <t>Avg Total Cost</t>
  </si>
  <si>
    <t>Avg Unit Cost</t>
  </si>
  <si>
    <t>Variance From Avg</t>
  </si>
  <si>
    <t>Average Contractor Costs</t>
  </si>
  <si>
    <t>*Variance calculated as: Contractor Amount (-) Average Cost</t>
  </si>
  <si>
    <t>Ranking</t>
  </si>
  <si>
    <t>Custom Water</t>
  </si>
  <si>
    <t xml:space="preserve">Northern CO </t>
  </si>
  <si>
    <t>No-read</t>
  </si>
  <si>
    <t>Firm</t>
  </si>
  <si>
    <t>Lump Sum Price</t>
  </si>
  <si>
    <t>CGRS Inc.</t>
  </si>
  <si>
    <t>Dietzler Construction</t>
  </si>
  <si>
    <t>Mountain Constructors Inc.</t>
  </si>
  <si>
    <t>Mountain Constructors Inc</t>
  </si>
  <si>
    <t xml:space="preserve">Caraveo Construction was deemed non-responsive for the following reasons:
-Proposed overshot gate lacks evidence of compliance with applicable ASTM standards and required manufacturing/testing verification
-Insufficient prior experience manufacturing overshot gates to ASTM/project standards
-Limited relevant experience with this projcet's specific scope
</t>
  </si>
  <si>
    <t>Non-Responsive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</si>
</sst>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#\-#####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24"/>
      <name val="Arial"/>
      <family val="2"/>
    </font>
    <font>
      <sz val="10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24"/>
      <name val="Arial"/>
      <family val="2"/>
    </font>
    <font>
      <b/>
      <sz val="11"/>
      <color indexed="24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4"/>
      <color theme="1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u/>
      <sz val="11"/>
      <color rgb="FF669999"/>
      <name val="Aptos Narrow"/>
      <family val="2"/>
      <scheme val="minor"/>
    </font>
    <font>
      <u/>
      <sz val="11"/>
      <color rgb="FF9999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9" applyNumberFormat="0" applyAlignment="0" applyProtection="0"/>
    <xf numFmtId="0" fontId="13" fillId="6" borderId="10" applyNumberFormat="0" applyAlignment="0" applyProtection="0"/>
    <xf numFmtId="0" fontId="14" fillId="6" borderId="9" applyNumberFormat="0" applyAlignment="0" applyProtection="0"/>
    <xf numFmtId="0" fontId="15" fillId="0" borderId="11" applyNumberFormat="0" applyFill="0" applyAlignment="0" applyProtection="0"/>
    <xf numFmtId="0" fontId="16" fillId="7" borderId="12" applyNumberFormat="0" applyAlignment="0" applyProtection="0"/>
    <xf numFmtId="0" fontId="17" fillId="0" borderId="0" applyNumberFormat="0" applyFill="0" applyBorder="0" applyAlignment="0" applyProtection="0"/>
    <xf numFmtId="0" fontId="1" fillId="8" borderId="13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2" fontId="29" fillId="0" borderId="0" applyNumberFormat="0" applyBorder="0" applyAlignment="0"/>
    <xf numFmtId="0" fontId="30" fillId="0" borderId="0" applyNumberFormat="0" applyFill="0" applyBorder="0" applyAlignment="0" applyProtection="0"/>
    <xf numFmtId="0" fontId="9" fillId="2" borderId="0" applyNumberFormat="0" applyFont="0" applyBorder="0" applyAlignment="0" applyProtection="0"/>
    <xf numFmtId="0" fontId="10" fillId="3" borderId="0" applyNumberFormat="0" applyFont="0" applyBorder="0" applyAlignment="0" applyProtection="0"/>
    <xf numFmtId="0" fontId="31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" fontId="29" fillId="0" borderId="0" applyNumberFormat="0" applyBorder="0" applyAlignment="0"/>
    <xf numFmtId="0" fontId="1" fillId="0" borderId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8" borderId="13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176">
    <xf numFmtId="0" fontId="0" fillId="0" borderId="0" xfId="0"/>
    <xf numFmtId="0" fontId="22" fillId="0" borderId="1" xfId="0" applyFont="1" applyBorder="1"/>
    <xf numFmtId="44" fontId="22" fillId="0" borderId="1" xfId="1" applyFont="1" applyBorder="1"/>
    <xf numFmtId="44" fontId="22" fillId="0" borderId="5" xfId="1" applyFont="1" applyBorder="1"/>
    <xf numFmtId="0" fontId="22" fillId="0" borderId="5" xfId="0" applyFont="1" applyBorder="1"/>
    <xf numFmtId="44" fontId="22" fillId="0" borderId="19" xfId="1" applyFont="1" applyBorder="1"/>
    <xf numFmtId="44" fontId="22" fillId="0" borderId="20" xfId="1" applyFont="1" applyBorder="1"/>
    <xf numFmtId="0" fontId="0" fillId="0" borderId="25" xfId="0" applyBorder="1"/>
    <xf numFmtId="44" fontId="22" fillId="0" borderId="27" xfId="1" applyFont="1" applyBorder="1"/>
    <xf numFmtId="44" fontId="22" fillId="0" borderId="28" xfId="1" applyFont="1" applyBorder="1"/>
    <xf numFmtId="0" fontId="2" fillId="0" borderId="0" xfId="0" applyFont="1"/>
    <xf numFmtId="0" fontId="20" fillId="0" borderId="1" xfId="2" applyFont="1" applyBorder="1" applyAlignment="1">
      <alignment horizontal="center" vertical="center" wrapText="1"/>
    </xf>
    <xf numFmtId="0" fontId="20" fillId="0" borderId="26" xfId="2" applyFont="1" applyBorder="1" applyAlignment="1">
      <alignment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33" borderId="3" xfId="2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left" vertical="center" indent="1"/>
    </xf>
    <xf numFmtId="165" fontId="23" fillId="0" borderId="1" xfId="0" applyNumberFormat="1" applyFont="1" applyBorder="1" applyAlignment="1">
      <alignment horizontal="center" vertical="center"/>
    </xf>
    <xf numFmtId="164" fontId="23" fillId="0" borderId="19" xfId="0" applyNumberFormat="1" applyFont="1" applyBorder="1" applyAlignment="1">
      <alignment horizontal="center" vertical="center"/>
    </xf>
    <xf numFmtId="165" fontId="23" fillId="0" borderId="19" xfId="0" applyNumberFormat="1" applyFont="1" applyBorder="1" applyAlignment="1">
      <alignment horizontal="left" vertical="center" indent="1"/>
    </xf>
    <xf numFmtId="165" fontId="23" fillId="0" borderId="19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left" vertical="center" indent="1"/>
    </xf>
    <xf numFmtId="44" fontId="23" fillId="0" borderId="1" xfId="1" applyFont="1" applyBorder="1"/>
    <xf numFmtId="44" fontId="23" fillId="0" borderId="5" xfId="1" applyFont="1" applyBorder="1"/>
    <xf numFmtId="165" fontId="23" fillId="0" borderId="1" xfId="0" applyNumberFormat="1" applyFont="1" applyBorder="1" applyAlignment="1">
      <alignment horizontal="left" vertical="center" wrapText="1" indent="1"/>
    </xf>
    <xf numFmtId="44" fontId="23" fillId="0" borderId="1" xfId="1" applyFont="1" applyBorder="1" applyAlignment="1">
      <alignment vertical="center"/>
    </xf>
    <xf numFmtId="44" fontId="23" fillId="0" borderId="5" xfId="1" applyFont="1" applyBorder="1" applyAlignment="1">
      <alignment vertical="center"/>
    </xf>
    <xf numFmtId="44" fontId="23" fillId="0" borderId="19" xfId="1" applyFont="1" applyBorder="1" applyAlignment="1">
      <alignment vertical="center"/>
    </xf>
    <xf numFmtId="44" fontId="23" fillId="0" borderId="20" xfId="1" applyFont="1" applyBorder="1" applyAlignment="1">
      <alignment vertical="center"/>
    </xf>
    <xf numFmtId="165" fontId="23" fillId="0" borderId="19" xfId="0" applyNumberFormat="1" applyFont="1" applyBorder="1" applyAlignment="1">
      <alignment horizontal="left" vertical="center" wrapText="1" indent="1"/>
    </xf>
    <xf numFmtId="44" fontId="21" fillId="0" borderId="4" xfId="1" applyFont="1" applyBorder="1"/>
    <xf numFmtId="44" fontId="21" fillId="0" borderId="29" xfId="1" applyFont="1" applyBorder="1"/>
    <xf numFmtId="44" fontId="21" fillId="0" borderId="17" xfId="1" applyFont="1" applyBorder="1"/>
    <xf numFmtId="44" fontId="21" fillId="0" borderId="28" xfId="1" applyFont="1" applyBorder="1"/>
    <xf numFmtId="0" fontId="20" fillId="0" borderId="34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44" fontId="21" fillId="0" borderId="24" xfId="1" applyFont="1" applyBorder="1"/>
    <xf numFmtId="44" fontId="23" fillId="0" borderId="22" xfId="1" applyFont="1" applyBorder="1"/>
    <xf numFmtId="0" fontId="22" fillId="0" borderId="22" xfId="0" applyFont="1" applyBorder="1"/>
    <xf numFmtId="44" fontId="22" fillId="0" borderId="30" xfId="1" applyFont="1" applyBorder="1"/>
    <xf numFmtId="44" fontId="22" fillId="0" borderId="25" xfId="1" applyFont="1" applyBorder="1"/>
    <xf numFmtId="44" fontId="21" fillId="0" borderId="38" xfId="1" applyFont="1" applyBorder="1"/>
    <xf numFmtId="44" fontId="23" fillId="0" borderId="26" xfId="1" applyFont="1" applyBorder="1"/>
    <xf numFmtId="44" fontId="23" fillId="0" borderId="26" xfId="1" applyFont="1" applyBorder="1" applyAlignment="1">
      <alignment vertical="center"/>
    </xf>
    <xf numFmtId="44" fontId="23" fillId="0" borderId="37" xfId="1" applyFont="1" applyBorder="1" applyAlignment="1">
      <alignment vertical="center"/>
    </xf>
    <xf numFmtId="0" fontId="22" fillId="0" borderId="26" xfId="0" applyFont="1" applyBorder="1"/>
    <xf numFmtId="44" fontId="22" fillId="0" borderId="37" xfId="1" applyFont="1" applyBorder="1"/>
    <xf numFmtId="44" fontId="22" fillId="0" borderId="26" xfId="1" applyFont="1" applyBorder="1"/>
    <xf numFmtId="0" fontId="20" fillId="33" borderId="2" xfId="2" applyFont="1" applyFill="1" applyBorder="1" applyAlignment="1">
      <alignment horizontal="center" vertical="center" wrapText="1"/>
    </xf>
    <xf numFmtId="44" fontId="22" fillId="0" borderId="35" xfId="1" applyFont="1" applyBorder="1"/>
    <xf numFmtId="44" fontId="22" fillId="0" borderId="36" xfId="1" applyFont="1" applyBorder="1"/>
    <xf numFmtId="44" fontId="21" fillId="0" borderId="33" xfId="1" applyFont="1" applyBorder="1"/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/>
    <xf numFmtId="0" fontId="22" fillId="0" borderId="0" xfId="0" applyFont="1"/>
    <xf numFmtId="0" fontId="22" fillId="0" borderId="21" xfId="0" applyFont="1" applyBorder="1"/>
    <xf numFmtId="0" fontId="22" fillId="0" borderId="25" xfId="0" applyFont="1" applyBorder="1"/>
    <xf numFmtId="0" fontId="25" fillId="0" borderId="39" xfId="2" applyFont="1" applyBorder="1" applyAlignment="1">
      <alignment vertical="center"/>
    </xf>
    <xf numFmtId="0" fontId="25" fillId="0" borderId="39" xfId="2" applyFont="1" applyBorder="1" applyAlignment="1">
      <alignment horizontal="center" vertical="center"/>
    </xf>
    <xf numFmtId="0" fontId="25" fillId="0" borderId="39" xfId="2" applyFont="1" applyBorder="1"/>
    <xf numFmtId="0" fontId="20" fillId="0" borderId="39" xfId="2" applyFont="1" applyBorder="1" applyAlignment="1">
      <alignment horizontal="right" vertical="center"/>
    </xf>
    <xf numFmtId="44" fontId="21" fillId="0" borderId="40" xfId="1" applyFont="1" applyBorder="1"/>
    <xf numFmtId="44" fontId="21" fillId="0" borderId="41" xfId="1" applyFont="1" applyBorder="1"/>
    <xf numFmtId="44" fontId="21" fillId="0" borderId="42" xfId="1" applyFont="1" applyBorder="1"/>
    <xf numFmtId="44" fontId="21" fillId="0" borderId="43" xfId="1" applyFont="1" applyBorder="1"/>
    <xf numFmtId="44" fontId="21" fillId="0" borderId="44" xfId="1" applyFont="1" applyBorder="1"/>
    <xf numFmtId="0" fontId="23" fillId="0" borderId="0" xfId="2" applyFont="1" applyAlignment="1">
      <alignment horizontal="right" vertical="center"/>
    </xf>
    <xf numFmtId="0" fontId="25" fillId="0" borderId="46" xfId="2" applyFont="1" applyBorder="1" applyAlignment="1">
      <alignment vertical="center"/>
    </xf>
    <xf numFmtId="0" fontId="25" fillId="0" borderId="46" xfId="2" applyFont="1" applyBorder="1" applyAlignment="1">
      <alignment horizontal="center" vertical="center"/>
    </xf>
    <xf numFmtId="0" fontId="25" fillId="0" borderId="46" xfId="2" applyFont="1" applyBorder="1"/>
    <xf numFmtId="0" fontId="20" fillId="0" borderId="46" xfId="2" applyFont="1" applyBorder="1" applyAlignment="1">
      <alignment horizontal="right" vertical="center"/>
    </xf>
    <xf numFmtId="44" fontId="21" fillId="0" borderId="47" xfId="1" applyFont="1" applyBorder="1"/>
    <xf numFmtId="44" fontId="21" fillId="0" borderId="48" xfId="1" applyFont="1" applyBorder="1"/>
    <xf numFmtId="44" fontId="21" fillId="0" borderId="49" xfId="1" applyFont="1" applyBorder="1"/>
    <xf numFmtId="44" fontId="21" fillId="0" borderId="50" xfId="1" applyFont="1" applyBorder="1"/>
    <xf numFmtId="44" fontId="21" fillId="0" borderId="51" xfId="1" applyFont="1" applyBorder="1"/>
    <xf numFmtId="44" fontId="21" fillId="0" borderId="52" xfId="1" applyFont="1" applyBorder="1"/>
    <xf numFmtId="44" fontId="21" fillId="0" borderId="53" xfId="1" applyFont="1" applyBorder="1"/>
    <xf numFmtId="44" fontId="21" fillId="0" borderId="54" xfId="1" applyFont="1" applyBorder="1"/>
    <xf numFmtId="44" fontId="21" fillId="0" borderId="55" xfId="1" applyFont="1" applyBorder="1"/>
    <xf numFmtId="44" fontId="21" fillId="0" borderId="56" xfId="1" applyFont="1" applyBorder="1"/>
    <xf numFmtId="44" fontId="21" fillId="0" borderId="57" xfId="1" applyFont="1" applyBorder="1"/>
    <xf numFmtId="44" fontId="21" fillId="0" borderId="58" xfId="1" applyFont="1" applyBorder="1"/>
    <xf numFmtId="0" fontId="20" fillId="0" borderId="22" xfId="2" applyFont="1" applyBorder="1" applyAlignment="1">
      <alignment vertical="center" wrapText="1"/>
    </xf>
    <xf numFmtId="0" fontId="20" fillId="0" borderId="5" xfId="2" applyFont="1" applyBorder="1" applyAlignment="1">
      <alignment horizontal="center" vertical="center" wrapText="1"/>
    </xf>
    <xf numFmtId="3" fontId="23" fillId="0" borderId="5" xfId="2" applyNumberFormat="1" applyFont="1" applyBorder="1" applyAlignment="1">
      <alignment horizontal="center"/>
    </xf>
    <xf numFmtId="4" fontId="23" fillId="0" borderId="5" xfId="2" applyNumberFormat="1" applyFont="1" applyBorder="1" applyAlignment="1">
      <alignment horizontal="center"/>
    </xf>
    <xf numFmtId="3" fontId="23" fillId="0" borderId="20" xfId="2" applyNumberFormat="1" applyFont="1" applyBorder="1" applyAlignment="1">
      <alignment horizontal="center"/>
    </xf>
    <xf numFmtId="3" fontId="23" fillId="0" borderId="5" xfId="2" applyNumberFormat="1" applyFont="1" applyBorder="1" applyAlignment="1">
      <alignment horizontal="center" vertical="center"/>
    </xf>
    <xf numFmtId="3" fontId="23" fillId="0" borderId="20" xfId="2" applyNumberFormat="1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2" fillId="0" borderId="23" xfId="0" applyFont="1" applyBorder="1"/>
    <xf numFmtId="0" fontId="21" fillId="0" borderId="24" xfId="0" applyFont="1" applyBorder="1"/>
    <xf numFmtId="44" fontId="23" fillId="0" borderId="22" xfId="1" applyFont="1" applyBorder="1" applyAlignment="1" applyProtection="1">
      <alignment vertical="center"/>
      <protection locked="0"/>
    </xf>
    <xf numFmtId="44" fontId="23" fillId="0" borderId="23" xfId="1" applyFont="1" applyBorder="1" applyProtection="1">
      <protection locked="0"/>
    </xf>
    <xf numFmtId="0" fontId="21" fillId="0" borderId="58" xfId="0" applyFont="1" applyBorder="1"/>
    <xf numFmtId="0" fontId="21" fillId="0" borderId="48" xfId="0" applyFont="1" applyBorder="1"/>
    <xf numFmtId="0" fontId="21" fillId="0" borderId="41" xfId="0" applyFont="1" applyBorder="1"/>
    <xf numFmtId="0" fontId="22" fillId="0" borderId="45" xfId="0" applyFont="1" applyBorder="1"/>
    <xf numFmtId="0" fontId="20" fillId="33" borderId="31" xfId="2" applyFont="1" applyFill="1" applyBorder="1" applyAlignment="1">
      <alignment horizontal="center" vertical="center" wrapText="1"/>
    </xf>
    <xf numFmtId="44" fontId="26" fillId="0" borderId="35" xfId="1" applyFont="1" applyBorder="1"/>
    <xf numFmtId="44" fontId="26" fillId="0" borderId="36" xfId="1" applyFont="1" applyBorder="1"/>
    <xf numFmtId="44" fontId="27" fillId="0" borderId="33" xfId="1" applyFont="1" applyBorder="1"/>
    <xf numFmtId="44" fontId="28" fillId="0" borderId="35" xfId="1" applyFont="1" applyBorder="1"/>
    <xf numFmtId="44" fontId="28" fillId="0" borderId="35" xfId="1" applyFont="1" applyBorder="1" applyAlignment="1">
      <alignment vertical="center"/>
    </xf>
    <xf numFmtId="44" fontId="28" fillId="0" borderId="36" xfId="1" applyFont="1" applyBorder="1" applyAlignment="1">
      <alignment vertical="center"/>
    </xf>
    <xf numFmtId="0" fontId="26" fillId="0" borderId="35" xfId="0" applyFont="1" applyBorder="1"/>
    <xf numFmtId="44" fontId="28" fillId="0" borderId="35" xfId="1" applyFont="1" applyBorder="1" applyProtection="1">
      <protection locked="0"/>
    </xf>
    <xf numFmtId="44" fontId="28" fillId="0" borderId="36" xfId="1" applyFont="1" applyBorder="1" applyProtection="1">
      <protection locked="0"/>
    </xf>
    <xf numFmtId="44" fontId="27" fillId="0" borderId="24" xfId="1" applyFont="1" applyBorder="1"/>
    <xf numFmtId="44" fontId="28" fillId="0" borderId="22" xfId="1" applyFont="1" applyBorder="1"/>
    <xf numFmtId="44" fontId="28" fillId="0" borderId="22" xfId="1" applyFont="1" applyBorder="1" applyAlignment="1">
      <alignment vertical="center"/>
    </xf>
    <xf numFmtId="44" fontId="28" fillId="0" borderId="23" xfId="1" applyFont="1" applyBorder="1" applyAlignment="1">
      <alignment vertical="center"/>
    </xf>
    <xf numFmtId="0" fontId="26" fillId="0" borderId="22" xfId="0" applyFont="1" applyBorder="1"/>
    <xf numFmtId="44" fontId="26" fillId="0" borderId="23" xfId="1" applyFont="1" applyBorder="1"/>
    <xf numFmtId="44" fontId="26" fillId="0" borderId="22" xfId="1" applyFont="1" applyBorder="1"/>
    <xf numFmtId="44" fontId="21" fillId="0" borderId="27" xfId="1" applyFont="1" applyBorder="1"/>
    <xf numFmtId="44" fontId="21" fillId="34" borderId="27" xfId="1" applyFont="1" applyFill="1" applyBorder="1"/>
    <xf numFmtId="44" fontId="22" fillId="34" borderId="1" xfId="1" applyFont="1" applyFill="1" applyBorder="1"/>
    <xf numFmtId="44" fontId="28" fillId="34" borderId="35" xfId="1" applyFont="1" applyFill="1" applyBorder="1" applyProtection="1">
      <protection locked="0"/>
    </xf>
    <xf numFmtId="44" fontId="4" fillId="0" borderId="22" xfId="1" applyFont="1" applyBorder="1" applyProtection="1">
      <protection locked="0"/>
    </xf>
    <xf numFmtId="44" fontId="4" fillId="0" borderId="59" xfId="1" applyFont="1" applyBorder="1" applyProtection="1">
      <protection locked="0"/>
    </xf>
    <xf numFmtId="44" fontId="22" fillId="0" borderId="55" xfId="1" applyFont="1" applyBorder="1"/>
    <xf numFmtId="44" fontId="26" fillId="0" borderId="22" xfId="1" applyFont="1" applyFill="1" applyBorder="1"/>
    <xf numFmtId="44" fontId="22" fillId="0" borderId="1" xfId="1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0" fillId="0" borderId="1" xfId="1" applyNumberFormat="1" applyFont="1" applyBorder="1" applyAlignment="1">
      <alignment wrapText="1"/>
    </xf>
    <xf numFmtId="0" fontId="21" fillId="0" borderId="2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44" fontId="21" fillId="33" borderId="15" xfId="1" applyFont="1" applyFill="1" applyBorder="1" applyAlignment="1">
      <alignment horizontal="center" vertical="center" wrapText="1"/>
    </xf>
    <xf numFmtId="44" fontId="21" fillId="33" borderId="1" xfId="1" applyFont="1" applyFill="1" applyBorder="1" applyAlignment="1">
      <alignment horizontal="center" vertical="center" wrapText="1"/>
    </xf>
    <xf numFmtId="44" fontId="21" fillId="33" borderId="26" xfId="1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61" xfId="0" applyFont="1" applyFill="1" applyBorder="1" applyAlignment="1">
      <alignment horizontal="center" vertical="center" wrapText="1"/>
    </xf>
    <xf numFmtId="0" fontId="21" fillId="33" borderId="55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60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56" xfId="0" applyFont="1" applyBorder="1" applyAlignment="1">
      <alignment horizontal="right"/>
    </xf>
    <xf numFmtId="0" fontId="21" fillId="0" borderId="54" xfId="0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34" borderId="32" xfId="0" applyFont="1" applyFill="1" applyBorder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21" fillId="34" borderId="30" xfId="0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</cellXfs>
  <cellStyles count="89">
    <cellStyle name="20% - Accent1" xfId="17" builtinId="30" customBuiltin="1"/>
    <cellStyle name="20% - Accent1 2" xfId="51" xr:uid="{AB05B873-3F1E-4246-9B8E-192143843BB4}"/>
    <cellStyle name="20% - Accent1 3" xfId="69" xr:uid="{6ADB4682-493F-4DF5-BE22-B73292122FEC}"/>
    <cellStyle name="20% - Accent2" xfId="20" builtinId="34" customBuiltin="1"/>
    <cellStyle name="20% - Accent2 2" xfId="53" xr:uid="{5F56C30C-CAC8-47D1-A36E-49886F35C7FB}"/>
    <cellStyle name="20% - Accent2 3" xfId="72" xr:uid="{87B67F6B-3B2D-4DB5-B089-3370CF2E6B96}"/>
    <cellStyle name="20% - Accent3" xfId="23" builtinId="38" customBuiltin="1"/>
    <cellStyle name="20% - Accent3 2" xfId="55" xr:uid="{3BE4FFEC-E2E2-43D5-B735-644F6117938F}"/>
    <cellStyle name="20% - Accent3 3" xfId="75" xr:uid="{45E9DAE1-5ACA-4042-99E1-59B89B5348C3}"/>
    <cellStyle name="20% - Accent4" xfId="26" builtinId="42" customBuiltin="1"/>
    <cellStyle name="20% - Accent4 2" xfId="57" xr:uid="{78FDC6C2-5D20-43C7-ACBE-4E8F08ED7B78}"/>
    <cellStyle name="20% - Accent4 3" xfId="78" xr:uid="{4DE18740-2662-4D3E-BB60-AB8CB6CE4B6C}"/>
    <cellStyle name="20% - Accent5" xfId="29" builtinId="46" customBuiltin="1"/>
    <cellStyle name="20% - Accent5 2" xfId="59" xr:uid="{B95094A6-F157-45EC-849D-A922414760D4}"/>
    <cellStyle name="20% - Accent5 3" xfId="81" xr:uid="{BF6A6BB4-BC8B-4ED4-90E7-7ED633BAB99A}"/>
    <cellStyle name="20% - Accent6" xfId="32" builtinId="50" customBuiltin="1"/>
    <cellStyle name="20% - Accent6 2" xfId="61" xr:uid="{CF04B751-AA0A-4A56-95F6-916653440C76}"/>
    <cellStyle name="20% - Accent6 3" xfId="84" xr:uid="{B6EE10AE-3005-4510-AE08-F3FD5B2EFFEE}"/>
    <cellStyle name="40% - Accent1" xfId="18" builtinId="31" customBuiltin="1"/>
    <cellStyle name="40% - Accent1 2" xfId="52" xr:uid="{3D7EB89E-20A5-4943-A3CC-347ECA43B0CD}"/>
    <cellStyle name="40% - Accent1 3" xfId="70" xr:uid="{9C21AEB3-3FF2-441C-9DB0-5315F2E2BC87}"/>
    <cellStyle name="40% - Accent2" xfId="21" builtinId="35" customBuiltin="1"/>
    <cellStyle name="40% - Accent2 2" xfId="54" xr:uid="{40A8950A-838A-42CD-8051-F24C74304D71}"/>
    <cellStyle name="40% - Accent2 3" xfId="73" xr:uid="{898E69BA-CA65-4D50-8255-2DAAEAAA711C}"/>
    <cellStyle name="40% - Accent3" xfId="24" builtinId="39" customBuiltin="1"/>
    <cellStyle name="40% - Accent3 2" xfId="56" xr:uid="{14AD9012-5831-431D-8135-118720F92633}"/>
    <cellStyle name="40% - Accent3 3" xfId="76" xr:uid="{A07EB708-022F-4905-AA09-E83E8CAF5F9D}"/>
    <cellStyle name="40% - Accent4" xfId="27" builtinId="43" customBuiltin="1"/>
    <cellStyle name="40% - Accent4 2" xfId="58" xr:uid="{4460F04A-377B-4D74-9BFF-99A0CCBA0DDC}"/>
    <cellStyle name="40% - Accent4 3" xfId="79" xr:uid="{BE17CE0F-FC58-4F70-BFBB-5E199C4B3D8B}"/>
    <cellStyle name="40% - Accent5" xfId="30" builtinId="47" customBuiltin="1"/>
    <cellStyle name="40% - Accent5 2" xfId="60" xr:uid="{AA9E32B0-4D12-4F7F-978A-05405F3E84AA}"/>
    <cellStyle name="40% - Accent5 3" xfId="82" xr:uid="{0015A4B5-AFFB-4986-83D1-620DA3E186A5}"/>
    <cellStyle name="40% - Accent6" xfId="33" builtinId="51" customBuiltin="1"/>
    <cellStyle name="40% - Accent6 2" xfId="62" xr:uid="{BD079AC1-96FF-47F5-B6B9-306D9DEDFF45}"/>
    <cellStyle name="40% - Accent6 3" xfId="85" xr:uid="{4076793E-446B-4877-925E-F7EA4EFABC41}"/>
    <cellStyle name="60% - Accent1 2" xfId="71" xr:uid="{E222C799-1FA1-47B9-86F9-AA672B0B7D47}"/>
    <cellStyle name="60% - Accent1 3" xfId="40" xr:uid="{7DFD0510-FAE5-489B-B578-AA1FC8A6C3AB}"/>
    <cellStyle name="60% - Accent2 2" xfId="74" xr:uid="{64DF191D-ED70-4699-B4C9-CDC6027ADE23}"/>
    <cellStyle name="60% - Accent2 3" xfId="41" xr:uid="{61E1A594-FD9B-49F4-B9EC-5F04A3D0AF67}"/>
    <cellStyle name="60% - Accent3 2" xfId="77" xr:uid="{5CDD8B85-7541-472A-9C83-1AE11EF6EF34}"/>
    <cellStyle name="60% - Accent3 3" xfId="42" xr:uid="{103D4704-3557-4E74-A656-6029F41049B8}"/>
    <cellStyle name="60% - Accent4 2" xfId="80" xr:uid="{3FEFEB61-9B9F-4AE0-A37D-E20027F3C908}"/>
    <cellStyle name="60% - Accent4 3" xfId="43" xr:uid="{24BF3E62-86A4-4E49-8BBD-C332C4A8B99F}"/>
    <cellStyle name="60% - Accent5 2" xfId="83" xr:uid="{B43786AB-3165-410C-AA5F-3592C6FB0098}"/>
    <cellStyle name="60% - Accent5 3" xfId="44" xr:uid="{C9A29CC3-E3B1-4377-99E9-94228F3CBC66}"/>
    <cellStyle name="60% - Accent6 2" xfId="86" xr:uid="{C4CCC7E4-766E-4D38-9E07-5032B52F86A2}"/>
    <cellStyle name="60% - Accent6 3" xfId="45" xr:uid="{CBF60695-2C1E-416F-A375-5B3C72206A09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 2" xfId="66" xr:uid="{9EA0AAFC-6421-48D8-AC59-42813B0DAAC4}"/>
    <cellStyle name="Bad 3" xfId="38" xr:uid="{AC7AF200-80F9-458C-A9D5-AC5E52105F74}"/>
    <cellStyle name="Calculation" xfId="9" builtinId="22" customBuiltin="1"/>
    <cellStyle name="Check Cell" xfId="11" builtinId="23" customBuiltin="1"/>
    <cellStyle name="Comma 2" xfId="87" xr:uid="{7C4F148A-33F3-40C3-A953-81ADACF16D45}"/>
    <cellStyle name="Currency" xfId="1" builtinId="4"/>
    <cellStyle name="Currency 2" xfId="88" xr:uid="{D27027F4-DCCE-44BF-8D15-E5BE55738A51}"/>
    <cellStyle name="Explanatory Text" xfId="14" builtinId="53" customBuiltin="1"/>
    <cellStyle name="Followed Hyperlink" xfId="47" builtinId="9" customBuiltin="1"/>
    <cellStyle name="Good 2" xfId="65" xr:uid="{AAB44E53-FC15-46CA-9428-5533B401EC6D}"/>
    <cellStyle name="Good 3" xfId="37" xr:uid="{8E416E4E-A2B2-45F6-A324-9463439C05BB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 customBuiltin="1"/>
    <cellStyle name="Input" xfId="7" builtinId="20" customBuiltin="1"/>
    <cellStyle name="Linked Cell" xfId="10" builtinId="24" customBuiltin="1"/>
    <cellStyle name="Neutral 2" xfId="67" xr:uid="{054E3AC1-91A4-46EF-BD08-A970AAAA1D23}"/>
    <cellStyle name="Neutral 3" xfId="39" xr:uid="{5A961BEE-BF93-4633-9712-9B52B47B0D75}"/>
    <cellStyle name="Normal" xfId="0" builtinId="0"/>
    <cellStyle name="Normal 2" xfId="34" xr:uid="{C9CAFB67-50A7-4957-B673-9EAC4BE972D5}"/>
    <cellStyle name="Normal 2 2" xfId="48" xr:uid="{BBB5095A-07B2-421A-BEE6-2A6D7F7857ED}"/>
    <cellStyle name="Normal 3" xfId="49" xr:uid="{7F8700B3-3CD2-49B5-922C-533D694D4A6F}"/>
    <cellStyle name="Normal 4" xfId="63" xr:uid="{522D69D6-417E-4567-A9A8-11D302FE9D94}"/>
    <cellStyle name="Normal 5" xfId="35" xr:uid="{1A07658F-85D9-4606-950B-C9F5FA87390F}"/>
    <cellStyle name="Normal_FOR_Cost_Estimate_and_sumquan" xfId="2" xr:uid="{71055454-3F7B-4349-9B0C-BB4C23899635}"/>
    <cellStyle name="Note" xfId="13" builtinId="10" customBuiltin="1"/>
    <cellStyle name="Note 2" xfId="50" xr:uid="{0CCBF665-DB7D-4FF8-AD68-98479C45B052}"/>
    <cellStyle name="Note 3" xfId="68" xr:uid="{D75E230E-A213-46E4-A421-C637F823D7A8}"/>
    <cellStyle name="Output" xfId="8" builtinId="21" customBuiltin="1"/>
    <cellStyle name="Title 2" xfId="64" xr:uid="{FD020FCC-5272-4491-83C7-E4CAC021D1FF}"/>
    <cellStyle name="Title 3" xfId="36" xr:uid="{A035A411-540F-465D-A81C-912D5CE22E87}"/>
    <cellStyle name="Total" xfId="15" builtinId="25" customBuiltin="1"/>
    <cellStyle name="Warning Text" xfId="12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Table Style 1" pivot="0" count="0" xr9:uid="{FE39BD80-3826-48DE-8394-ECB3B6C8AD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</xdr:col>
      <xdr:colOff>1486799</xdr:colOff>
      <xdr:row>4</xdr:row>
      <xdr:rowOff>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CE8C84-0863-4C13-BDD1-7E305783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2021880" cy="64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10886</xdr:colOff>
      <xdr:row>0</xdr:row>
      <xdr:rowOff>159204</xdr:rowOff>
    </xdr:from>
    <xdr:to>
      <xdr:col>5</xdr:col>
      <xdr:colOff>1139340</xdr:colOff>
      <xdr:row>3</xdr:row>
      <xdr:rowOff>171041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A818E6-03A7-4A5A-81AC-FE648F997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116"/>
        <a:stretch/>
      </xdr:blipFill>
      <xdr:spPr bwMode="auto">
        <a:xfrm>
          <a:off x="6858000" y="159204"/>
          <a:ext cx="2199300" cy="5670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7AB9-9F53-43E1-B54F-7BC985AC999C}">
  <dimension ref="A1:BB58"/>
  <sheetViews>
    <sheetView tabSelected="1" zoomScale="70" zoomScaleNormal="70" workbookViewId="0">
      <pane xSplit="6" topLeftCell="G1" activePane="topRight" state="frozen"/>
      <selection pane="topRight" activeCell="N42" sqref="N42"/>
    </sheetView>
  </sheetViews>
  <sheetFormatPr defaultRowHeight="14.4" x14ac:dyDescent="0.3"/>
  <cols>
    <col min="1" max="1" width="10.33203125" bestFit="1" customWidth="1"/>
    <col min="2" max="2" width="63" bestFit="1" customWidth="1"/>
    <col min="3" max="3" width="10.6640625" customWidth="1"/>
    <col min="4" max="4" width="14.88671875" customWidth="1"/>
    <col min="5" max="5" width="15.6640625" customWidth="1"/>
    <col min="6" max="6" width="17.44140625" bestFit="1" customWidth="1"/>
    <col min="7" max="7" width="16.44140625" customWidth="1"/>
    <col min="8" max="8" width="17.88671875" bestFit="1" customWidth="1"/>
    <col min="9" max="9" width="15.44140625" customWidth="1"/>
    <col min="10" max="10" width="17.88671875" customWidth="1"/>
    <col min="11" max="11" width="17.44140625" customWidth="1"/>
    <col min="12" max="12" width="15.44140625" customWidth="1"/>
    <col min="13" max="13" width="17.44140625" customWidth="1"/>
    <col min="14" max="14" width="15.88671875" customWidth="1"/>
    <col min="15" max="15" width="15.44140625" customWidth="1"/>
    <col min="16" max="16" width="17.44140625" customWidth="1"/>
    <col min="17" max="17" width="18.33203125" customWidth="1"/>
    <col min="18" max="18" width="15.44140625" customWidth="1"/>
    <col min="19" max="19" width="17.88671875" customWidth="1"/>
    <col min="20" max="20" width="16.44140625" customWidth="1"/>
    <col min="21" max="21" width="15.44140625" customWidth="1"/>
    <col min="22" max="22" width="17.88671875" customWidth="1"/>
    <col min="23" max="23" width="17.33203125" customWidth="1"/>
    <col min="24" max="24" width="15.44140625" customWidth="1"/>
    <col min="25" max="25" width="17.88671875" customWidth="1"/>
    <col min="26" max="26" width="17.33203125" customWidth="1"/>
    <col min="27" max="27" width="15.44140625" customWidth="1"/>
    <col min="28" max="28" width="17.44140625" customWidth="1"/>
    <col min="29" max="29" width="16.44140625" customWidth="1"/>
    <col min="30" max="30" width="15.44140625" customWidth="1"/>
    <col min="31" max="31" width="17.88671875" customWidth="1"/>
    <col min="32" max="32" width="17.33203125" customWidth="1"/>
    <col min="33" max="33" width="16.33203125" customWidth="1"/>
    <col min="34" max="34" width="17.88671875" customWidth="1"/>
    <col min="35" max="35" width="17.33203125" customWidth="1"/>
    <col min="36" max="36" width="15.44140625" bestFit="1" customWidth="1"/>
    <col min="37" max="37" width="17.44140625" bestFit="1" customWidth="1"/>
    <col min="38" max="38" width="17.88671875" bestFit="1" customWidth="1"/>
    <col min="39" max="39" width="16.33203125" customWidth="1"/>
    <col min="40" max="41" width="17.44140625" customWidth="1"/>
    <col min="42" max="42" width="16.33203125" customWidth="1"/>
    <col min="43" max="43" width="17.88671875" customWidth="1"/>
    <col min="44" max="44" width="15.88671875" customWidth="1"/>
    <col min="45" max="45" width="15.44140625" customWidth="1"/>
    <col min="46" max="46" width="17.88671875" customWidth="1"/>
    <col min="47" max="47" width="16.44140625" customWidth="1"/>
    <col min="48" max="48" width="15.44140625" customWidth="1"/>
    <col min="49" max="49" width="17.88671875" customWidth="1"/>
    <col min="50" max="50" width="17.33203125" customWidth="1"/>
    <col min="51" max="51" width="11.33203125" customWidth="1"/>
    <col min="52" max="52" width="11.6640625" customWidth="1"/>
    <col min="53" max="53" width="12" customWidth="1"/>
    <col min="54" max="54" width="14.33203125" customWidth="1"/>
  </cols>
  <sheetData>
    <row r="1" spans="1:54" x14ac:dyDescent="0.3">
      <c r="H1" s="7"/>
    </row>
    <row r="2" spans="1:54" x14ac:dyDescent="0.3">
      <c r="H2" s="7"/>
      <c r="I2" s="161" t="s">
        <v>60</v>
      </c>
      <c r="J2" s="162"/>
      <c r="K2" s="162"/>
    </row>
    <row r="3" spans="1:54" x14ac:dyDescent="0.3">
      <c r="H3" s="7"/>
    </row>
    <row r="4" spans="1:54" x14ac:dyDescent="0.3">
      <c r="H4" s="7"/>
    </row>
    <row r="5" spans="1:54" ht="5.25" customHeight="1" x14ac:dyDescent="0.3">
      <c r="H5" s="7"/>
    </row>
    <row r="6" spans="1:54" s="10" customFormat="1" ht="20.25" customHeight="1" x14ac:dyDescent="0.3">
      <c r="A6" s="155" t="s">
        <v>0</v>
      </c>
      <c r="B6" s="155"/>
      <c r="C6" s="155"/>
      <c r="D6" s="156"/>
      <c r="E6" s="132" t="s">
        <v>36</v>
      </c>
      <c r="F6" s="133"/>
      <c r="G6" s="157" t="s">
        <v>59</v>
      </c>
      <c r="H6" s="158"/>
      <c r="I6" s="145" t="s">
        <v>43</v>
      </c>
      <c r="J6" s="146"/>
      <c r="K6" s="147"/>
      <c r="L6" s="145" t="s">
        <v>44</v>
      </c>
      <c r="M6" s="146"/>
      <c r="N6" s="147"/>
      <c r="O6" s="145" t="s">
        <v>45</v>
      </c>
      <c r="P6" s="146"/>
      <c r="Q6" s="147"/>
      <c r="R6" s="145" t="s">
        <v>46</v>
      </c>
      <c r="S6" s="146"/>
      <c r="T6" s="147"/>
      <c r="U6" s="145" t="s">
        <v>47</v>
      </c>
      <c r="V6" s="146"/>
      <c r="W6" s="147"/>
      <c r="X6" s="145" t="s">
        <v>48</v>
      </c>
      <c r="Y6" s="146"/>
      <c r="Z6" s="147"/>
      <c r="AA6" s="145" t="s">
        <v>49</v>
      </c>
      <c r="AB6" s="146"/>
      <c r="AC6" s="147"/>
      <c r="AD6" s="145" t="s">
        <v>50</v>
      </c>
      <c r="AE6" s="146"/>
      <c r="AF6" s="147"/>
      <c r="AG6" s="145" t="s">
        <v>51</v>
      </c>
      <c r="AH6" s="146"/>
      <c r="AI6" s="147"/>
      <c r="AJ6" s="145" t="s">
        <v>52</v>
      </c>
      <c r="AK6" s="146"/>
      <c r="AL6" s="147"/>
      <c r="AM6" s="145" t="s">
        <v>53</v>
      </c>
      <c r="AN6" s="146"/>
      <c r="AO6" s="147"/>
      <c r="AP6" s="145" t="s">
        <v>70</v>
      </c>
      <c r="AQ6" s="146"/>
      <c r="AR6" s="147"/>
      <c r="AS6" s="145" t="s">
        <v>54</v>
      </c>
      <c r="AT6" s="146"/>
      <c r="AU6" s="147"/>
      <c r="AV6" s="145" t="s">
        <v>55</v>
      </c>
      <c r="AW6" s="146"/>
      <c r="AX6" s="147"/>
      <c r="AY6" s="143" t="s">
        <v>40</v>
      </c>
      <c r="AZ6" s="139"/>
      <c r="BA6" s="139" t="s">
        <v>39</v>
      </c>
      <c r="BB6" s="140"/>
    </row>
    <row r="7" spans="1:54" s="10" customFormat="1" ht="27.75" customHeight="1" x14ac:dyDescent="0.3">
      <c r="A7" s="155"/>
      <c r="B7" s="155"/>
      <c r="C7" s="155"/>
      <c r="D7" s="156"/>
      <c r="E7" s="132"/>
      <c r="F7" s="133"/>
      <c r="G7" s="159"/>
      <c r="H7" s="160"/>
      <c r="I7" s="148"/>
      <c r="J7" s="149"/>
      <c r="K7" s="150"/>
      <c r="L7" s="148"/>
      <c r="M7" s="149"/>
      <c r="N7" s="150"/>
      <c r="O7" s="148"/>
      <c r="P7" s="149"/>
      <c r="Q7" s="150"/>
      <c r="R7" s="148"/>
      <c r="S7" s="149"/>
      <c r="T7" s="150"/>
      <c r="U7" s="148"/>
      <c r="V7" s="149"/>
      <c r="W7" s="150"/>
      <c r="X7" s="148"/>
      <c r="Y7" s="149"/>
      <c r="Z7" s="150"/>
      <c r="AA7" s="148"/>
      <c r="AB7" s="149"/>
      <c r="AC7" s="150"/>
      <c r="AD7" s="148"/>
      <c r="AE7" s="149"/>
      <c r="AF7" s="150"/>
      <c r="AG7" s="148"/>
      <c r="AH7" s="149"/>
      <c r="AI7" s="150"/>
      <c r="AJ7" s="148"/>
      <c r="AK7" s="149"/>
      <c r="AL7" s="150"/>
      <c r="AM7" s="148"/>
      <c r="AN7" s="149"/>
      <c r="AO7" s="150"/>
      <c r="AP7" s="148"/>
      <c r="AQ7" s="149"/>
      <c r="AR7" s="150"/>
      <c r="AS7" s="148"/>
      <c r="AT7" s="149"/>
      <c r="AU7" s="150"/>
      <c r="AV7" s="148"/>
      <c r="AW7" s="149"/>
      <c r="AX7" s="150"/>
      <c r="AY7" s="143"/>
      <c r="AZ7" s="139"/>
      <c r="BA7" s="139"/>
      <c r="BB7" s="140"/>
    </row>
    <row r="8" spans="1:54" ht="32.4" customHeight="1" x14ac:dyDescent="0.3">
      <c r="A8" s="11" t="s">
        <v>1</v>
      </c>
      <c r="B8" s="11" t="s">
        <v>2</v>
      </c>
      <c r="C8" s="11" t="s">
        <v>3</v>
      </c>
      <c r="D8" s="85" t="s">
        <v>4</v>
      </c>
      <c r="E8" s="91" t="s">
        <v>37</v>
      </c>
      <c r="F8" s="92" t="s">
        <v>38</v>
      </c>
      <c r="G8" s="84" t="s">
        <v>57</v>
      </c>
      <c r="H8" s="12" t="s">
        <v>56</v>
      </c>
      <c r="I8" s="34" t="s">
        <v>37</v>
      </c>
      <c r="J8" s="13" t="s">
        <v>38</v>
      </c>
      <c r="K8" s="35" t="s">
        <v>58</v>
      </c>
      <c r="L8" s="34" t="s">
        <v>37</v>
      </c>
      <c r="M8" s="13" t="s">
        <v>38</v>
      </c>
      <c r="N8" s="35" t="s">
        <v>58</v>
      </c>
      <c r="O8" s="34" t="s">
        <v>37</v>
      </c>
      <c r="P8" s="13" t="s">
        <v>38</v>
      </c>
      <c r="Q8" s="35" t="s">
        <v>58</v>
      </c>
      <c r="R8" s="34" t="s">
        <v>37</v>
      </c>
      <c r="S8" s="13" t="s">
        <v>38</v>
      </c>
      <c r="T8" s="35" t="s">
        <v>58</v>
      </c>
      <c r="U8" s="34" t="s">
        <v>37</v>
      </c>
      <c r="V8" s="13" t="s">
        <v>38</v>
      </c>
      <c r="W8" s="35" t="s">
        <v>58</v>
      </c>
      <c r="X8" s="34" t="s">
        <v>37</v>
      </c>
      <c r="Y8" s="13" t="s">
        <v>38</v>
      </c>
      <c r="Z8" s="35" t="s">
        <v>58</v>
      </c>
      <c r="AA8" s="34" t="s">
        <v>37</v>
      </c>
      <c r="AB8" s="13" t="s">
        <v>38</v>
      </c>
      <c r="AC8" s="35" t="s">
        <v>58</v>
      </c>
      <c r="AD8" s="34" t="s">
        <v>37</v>
      </c>
      <c r="AE8" s="13" t="s">
        <v>38</v>
      </c>
      <c r="AF8" s="35" t="s">
        <v>58</v>
      </c>
      <c r="AG8" s="34" t="s">
        <v>37</v>
      </c>
      <c r="AH8" s="13" t="s">
        <v>38</v>
      </c>
      <c r="AI8" s="35" t="s">
        <v>58</v>
      </c>
      <c r="AJ8" s="34" t="s">
        <v>37</v>
      </c>
      <c r="AK8" s="13" t="s">
        <v>38</v>
      </c>
      <c r="AL8" s="35" t="s">
        <v>58</v>
      </c>
      <c r="AM8" s="34" t="s">
        <v>37</v>
      </c>
      <c r="AN8" s="13" t="s">
        <v>38</v>
      </c>
      <c r="AO8" s="35" t="s">
        <v>58</v>
      </c>
      <c r="AP8" s="34" t="s">
        <v>37</v>
      </c>
      <c r="AQ8" s="13" t="s">
        <v>38</v>
      </c>
      <c r="AR8" s="35" t="s">
        <v>58</v>
      </c>
      <c r="AS8" s="34" t="s">
        <v>37</v>
      </c>
      <c r="AT8" s="13" t="s">
        <v>38</v>
      </c>
      <c r="AU8" s="35" t="s">
        <v>58</v>
      </c>
      <c r="AV8" s="34" t="s">
        <v>37</v>
      </c>
      <c r="AW8" s="13" t="s">
        <v>38</v>
      </c>
      <c r="AX8" s="35" t="s">
        <v>58</v>
      </c>
      <c r="AY8" s="48" t="s">
        <v>37</v>
      </c>
      <c r="AZ8" s="14" t="s">
        <v>38</v>
      </c>
      <c r="BA8" s="14" t="s">
        <v>37</v>
      </c>
      <c r="BB8" s="101" t="s">
        <v>38</v>
      </c>
    </row>
    <row r="9" spans="1:54" ht="15" customHeight="1" x14ac:dyDescent="0.3">
      <c r="A9" s="15">
        <v>1</v>
      </c>
      <c r="B9" s="16" t="s">
        <v>5</v>
      </c>
      <c r="C9" s="17" t="s">
        <v>6</v>
      </c>
      <c r="D9" s="86">
        <v>1</v>
      </c>
      <c r="E9" s="122">
        <v>10000</v>
      </c>
      <c r="F9" s="47">
        <f>E9*$D$9</f>
        <v>10000</v>
      </c>
      <c r="G9" s="49">
        <f t="shared" ref="G9:G23" si="0">AVERAGE(I9,L9,O9,R9,U9,X9,AA9,AD9,AG9,AJ9,AM9,AP9,AS9,AS9,AV9)</f>
        <v>29204.579333333331</v>
      </c>
      <c r="H9" s="8">
        <f t="shared" ref="H9:H23" si="1">AVERAGE(J9,M9,P9,S9,V9,Y9,AB9,AE9,AH9,AK9,AN9,AQ9,AT9,AT9,AW9)</f>
        <v>29204.579333333331</v>
      </c>
      <c r="I9" s="109">
        <v>14000</v>
      </c>
      <c r="J9" s="2">
        <f t="shared" ref="J9:AQ9" si="2">I9*$D$9</f>
        <v>14000</v>
      </c>
      <c r="K9" s="8">
        <f>J9-$H$9</f>
        <v>-15204.579333333331</v>
      </c>
      <c r="L9" s="109">
        <v>54000</v>
      </c>
      <c r="M9" s="2">
        <f t="shared" si="2"/>
        <v>54000</v>
      </c>
      <c r="N9" s="8">
        <f>M9-$H$9</f>
        <v>24795.420666666669</v>
      </c>
      <c r="O9" s="109">
        <v>5130</v>
      </c>
      <c r="P9" s="2">
        <f t="shared" si="2"/>
        <v>5130</v>
      </c>
      <c r="Q9" s="8">
        <f>P9-$H$9</f>
        <v>-24074.579333333331</v>
      </c>
      <c r="R9" s="109">
        <v>20313.310000000001</v>
      </c>
      <c r="S9" s="2">
        <f t="shared" si="2"/>
        <v>20313.310000000001</v>
      </c>
      <c r="T9" s="8">
        <f>S9-$H$9</f>
        <v>-8891.26933333333</v>
      </c>
      <c r="U9" s="109">
        <v>52416</v>
      </c>
      <c r="V9" s="2">
        <f t="shared" si="2"/>
        <v>52416</v>
      </c>
      <c r="W9" s="8">
        <f>V9-$H$9</f>
        <v>23211.420666666669</v>
      </c>
      <c r="X9" s="109">
        <v>30263.42</v>
      </c>
      <c r="Y9" s="2">
        <f t="shared" si="2"/>
        <v>30263.42</v>
      </c>
      <c r="Z9" s="8">
        <f>Y9-$H$9</f>
        <v>1058.8406666666669</v>
      </c>
      <c r="AA9" s="109">
        <v>10000</v>
      </c>
      <c r="AB9" s="2">
        <f t="shared" si="2"/>
        <v>10000</v>
      </c>
      <c r="AC9" s="8">
        <f>AB9-$H$9</f>
        <v>-19204.579333333331</v>
      </c>
      <c r="AD9" s="117">
        <v>30537</v>
      </c>
      <c r="AE9" s="2">
        <f t="shared" si="2"/>
        <v>30537</v>
      </c>
      <c r="AF9" s="8">
        <f>AE9-$H$9</f>
        <v>1332.4206666666687</v>
      </c>
      <c r="AG9" s="109">
        <v>42265</v>
      </c>
      <c r="AH9" s="2">
        <f t="shared" si="2"/>
        <v>42265</v>
      </c>
      <c r="AI9" s="8">
        <f>AH9-$H$9</f>
        <v>13060.420666666669</v>
      </c>
      <c r="AJ9" s="117">
        <v>9744.11</v>
      </c>
      <c r="AK9" s="2">
        <f t="shared" si="2"/>
        <v>9744.11</v>
      </c>
      <c r="AL9" s="8">
        <f>AK9-$H$9</f>
        <v>-19460.469333333331</v>
      </c>
      <c r="AM9" s="109">
        <v>30364</v>
      </c>
      <c r="AN9" s="2">
        <f t="shared" si="2"/>
        <v>30364</v>
      </c>
      <c r="AO9" s="8">
        <f>AN9-$H$9</f>
        <v>1159.4206666666687</v>
      </c>
      <c r="AP9" s="117">
        <v>34035.85</v>
      </c>
      <c r="AQ9" s="2">
        <f t="shared" si="2"/>
        <v>34035.85</v>
      </c>
      <c r="AR9" s="8">
        <f>AQ9-$H$9</f>
        <v>4831.2706666666672</v>
      </c>
      <c r="AS9" s="109">
        <v>40000</v>
      </c>
      <c r="AT9" s="3">
        <f>AS9*$D$9</f>
        <v>40000</v>
      </c>
      <c r="AU9" s="8">
        <f>AT9-$H$9</f>
        <v>10795.420666666669</v>
      </c>
      <c r="AV9" s="102">
        <v>25000</v>
      </c>
      <c r="AW9" s="3">
        <f t="shared" ref="AW9" si="3">AV9*$D$9</f>
        <v>25000</v>
      </c>
      <c r="AX9" s="8">
        <f>AW9-$H$9</f>
        <v>-4204.5793333333313</v>
      </c>
      <c r="AY9" s="136" t="s">
        <v>41</v>
      </c>
      <c r="AZ9" s="137"/>
      <c r="BA9" s="137" t="s">
        <v>42</v>
      </c>
      <c r="BB9" s="138"/>
    </row>
    <row r="10" spans="1:54" x14ac:dyDescent="0.3">
      <c r="A10" s="15">
        <v>2</v>
      </c>
      <c r="B10" s="16" t="s">
        <v>7</v>
      </c>
      <c r="C10" s="17" t="s">
        <v>8</v>
      </c>
      <c r="D10" s="86">
        <v>1</v>
      </c>
      <c r="E10" s="122">
        <v>500</v>
      </c>
      <c r="F10" s="47">
        <f>E10*$D$10</f>
        <v>500</v>
      </c>
      <c r="G10" s="49">
        <f t="shared" si="0"/>
        <v>572.62933333333319</v>
      </c>
      <c r="H10" s="8">
        <f t="shared" si="1"/>
        <v>572.62933333333319</v>
      </c>
      <c r="I10" s="109">
        <v>260</v>
      </c>
      <c r="J10" s="2">
        <f t="shared" ref="J10:AQ10" si="4">I10*$D$10</f>
        <v>260</v>
      </c>
      <c r="K10" s="8">
        <f>J10-$H$10</f>
        <v>-312.62933333333319</v>
      </c>
      <c r="L10" s="109">
        <v>390</v>
      </c>
      <c r="M10" s="2">
        <f t="shared" si="4"/>
        <v>390</v>
      </c>
      <c r="N10" s="8">
        <f>M10-$H$10</f>
        <v>-182.62933333333319</v>
      </c>
      <c r="O10" s="109">
        <v>350</v>
      </c>
      <c r="P10" s="2">
        <f t="shared" si="4"/>
        <v>350</v>
      </c>
      <c r="Q10" s="8">
        <f>P10-$H$10</f>
        <v>-222.62933333333319</v>
      </c>
      <c r="R10" s="109">
        <v>1481.5</v>
      </c>
      <c r="S10" s="2">
        <f t="shared" si="4"/>
        <v>1481.5</v>
      </c>
      <c r="T10" s="8">
        <f>S10-$H$10</f>
        <v>908.87066666666681</v>
      </c>
      <c r="U10" s="109">
        <v>423.5</v>
      </c>
      <c r="V10" s="2">
        <f t="shared" si="4"/>
        <v>423.5</v>
      </c>
      <c r="W10" s="8">
        <f>V10-$H$10</f>
        <v>-149.12933333333319</v>
      </c>
      <c r="X10" s="109">
        <v>368.29</v>
      </c>
      <c r="Y10" s="2">
        <f t="shared" si="4"/>
        <v>368.29</v>
      </c>
      <c r="Z10" s="8">
        <f>Y10-$H$10</f>
        <v>-204.33933333333317</v>
      </c>
      <c r="AA10" s="109">
        <v>2500</v>
      </c>
      <c r="AB10" s="2">
        <f t="shared" si="4"/>
        <v>2500</v>
      </c>
      <c r="AC10" s="8">
        <f>AB10-$H$10</f>
        <v>1927.3706666666667</v>
      </c>
      <c r="AD10" s="117">
        <v>275</v>
      </c>
      <c r="AE10" s="2">
        <f t="shared" si="4"/>
        <v>275</v>
      </c>
      <c r="AF10" s="8">
        <f>AE10-$H$10</f>
        <v>-297.62933333333319</v>
      </c>
      <c r="AG10" s="109">
        <v>758</v>
      </c>
      <c r="AH10" s="2">
        <f t="shared" si="4"/>
        <v>758</v>
      </c>
      <c r="AI10" s="8">
        <f>AH10-$H$10</f>
        <v>185.37066666666681</v>
      </c>
      <c r="AJ10" s="117">
        <v>181.15</v>
      </c>
      <c r="AK10" s="2">
        <f t="shared" si="4"/>
        <v>181.15</v>
      </c>
      <c r="AL10" s="8">
        <f>AK10-$H$10</f>
        <v>-391.47933333333322</v>
      </c>
      <c r="AM10" s="109">
        <v>657</v>
      </c>
      <c r="AN10" s="2">
        <f t="shared" si="4"/>
        <v>657</v>
      </c>
      <c r="AO10" s="8">
        <f>AN10-$H$10</f>
        <v>84.370666666666807</v>
      </c>
      <c r="AP10" s="117">
        <v>295</v>
      </c>
      <c r="AQ10" s="2">
        <f t="shared" si="4"/>
        <v>295</v>
      </c>
      <c r="AR10" s="8">
        <f>AQ10-$H$10</f>
        <v>-277.62933333333319</v>
      </c>
      <c r="AS10" s="109">
        <v>250</v>
      </c>
      <c r="AT10" s="3">
        <f>AS10*$D$10</f>
        <v>250</v>
      </c>
      <c r="AU10" s="8">
        <f>AT10-$H$10</f>
        <v>-322.62933333333319</v>
      </c>
      <c r="AV10" s="102">
        <v>150</v>
      </c>
      <c r="AW10" s="3">
        <f t="shared" ref="AW10" si="5">AV10*$D$10</f>
        <v>150</v>
      </c>
      <c r="AX10" s="8">
        <f>AW10-$H$10</f>
        <v>-422.62933333333319</v>
      </c>
      <c r="AY10" s="136"/>
      <c r="AZ10" s="137"/>
      <c r="BA10" s="137"/>
      <c r="BB10" s="138"/>
    </row>
    <row r="11" spans="1:54" x14ac:dyDescent="0.3">
      <c r="A11" s="15">
        <v>3</v>
      </c>
      <c r="B11" s="16" t="s">
        <v>9</v>
      </c>
      <c r="C11" s="17" t="s">
        <v>10</v>
      </c>
      <c r="D11" s="86">
        <v>1400</v>
      </c>
      <c r="E11" s="122">
        <v>2</v>
      </c>
      <c r="F11" s="47">
        <f>E11*$D$11</f>
        <v>2800</v>
      </c>
      <c r="G11" s="49">
        <f t="shared" si="0"/>
        <v>3.1473333333333335</v>
      </c>
      <c r="H11" s="8">
        <f t="shared" si="1"/>
        <v>4406.2666666666664</v>
      </c>
      <c r="I11" s="109">
        <v>2.25</v>
      </c>
      <c r="J11" s="2">
        <f t="shared" ref="J11:AQ11" si="6">I11*$D$11</f>
        <v>3150</v>
      </c>
      <c r="K11" s="8">
        <f>J11-$H$11</f>
        <v>-1256.2666666666664</v>
      </c>
      <c r="L11" s="109">
        <v>1.5</v>
      </c>
      <c r="M11" s="2">
        <f t="shared" si="6"/>
        <v>2100</v>
      </c>
      <c r="N11" s="8">
        <f>M11-$H$11</f>
        <v>-2306.2666666666664</v>
      </c>
      <c r="O11" s="109">
        <v>2.15</v>
      </c>
      <c r="P11" s="2">
        <f t="shared" si="6"/>
        <v>3010</v>
      </c>
      <c r="Q11" s="8">
        <f>P11-$H$11</f>
        <v>-1396.2666666666664</v>
      </c>
      <c r="R11" s="109">
        <v>1.95</v>
      </c>
      <c r="S11" s="2">
        <f t="shared" si="6"/>
        <v>2730</v>
      </c>
      <c r="T11" s="8">
        <f>S11-$H$11</f>
        <v>-1676.2666666666664</v>
      </c>
      <c r="U11" s="109">
        <v>1.85</v>
      </c>
      <c r="V11" s="2">
        <f t="shared" si="6"/>
        <v>2590</v>
      </c>
      <c r="W11" s="8">
        <f>V11-$H$11</f>
        <v>-1816.2666666666664</v>
      </c>
      <c r="X11" s="109">
        <v>3.84</v>
      </c>
      <c r="Y11" s="2">
        <f t="shared" si="6"/>
        <v>5376</v>
      </c>
      <c r="Z11" s="8">
        <f>Y11-$H$11</f>
        <v>969.73333333333358</v>
      </c>
      <c r="AA11" s="109">
        <v>3</v>
      </c>
      <c r="AB11" s="2">
        <f t="shared" si="6"/>
        <v>4200</v>
      </c>
      <c r="AC11" s="8">
        <f>AB11-$H$11</f>
        <v>-206.26666666666642</v>
      </c>
      <c r="AD11" s="117">
        <v>3</v>
      </c>
      <c r="AE11" s="2">
        <f t="shared" si="6"/>
        <v>4200</v>
      </c>
      <c r="AF11" s="8">
        <f>AE11-$H$11</f>
        <v>-206.26666666666642</v>
      </c>
      <c r="AG11" s="109">
        <v>4</v>
      </c>
      <c r="AH11" s="2">
        <f t="shared" si="6"/>
        <v>5600</v>
      </c>
      <c r="AI11" s="8">
        <f>AH11-$H$11</f>
        <v>1193.7333333333336</v>
      </c>
      <c r="AJ11" s="117">
        <v>2.37</v>
      </c>
      <c r="AK11" s="2">
        <f t="shared" si="6"/>
        <v>3318</v>
      </c>
      <c r="AL11" s="8">
        <f>AK11-$H$11</f>
        <v>-1088.2666666666664</v>
      </c>
      <c r="AM11" s="109">
        <v>3</v>
      </c>
      <c r="AN11" s="2">
        <f t="shared" si="6"/>
        <v>4200</v>
      </c>
      <c r="AO11" s="8">
        <f>AN11-$H$11</f>
        <v>-206.26666666666642</v>
      </c>
      <c r="AP11" s="117">
        <v>4.3</v>
      </c>
      <c r="AQ11" s="2">
        <f t="shared" si="6"/>
        <v>6020</v>
      </c>
      <c r="AR11" s="8">
        <f>AQ11-$H$11</f>
        <v>1613.7333333333336</v>
      </c>
      <c r="AS11" s="109">
        <v>5</v>
      </c>
      <c r="AT11" s="3">
        <f>AS11*$D$11</f>
        <v>7000</v>
      </c>
      <c r="AU11" s="8">
        <f>AT11-$H$11</f>
        <v>2593.7333333333336</v>
      </c>
      <c r="AV11" s="102">
        <v>4</v>
      </c>
      <c r="AW11" s="3">
        <f t="shared" ref="AW11" si="7">AV11*$D$11</f>
        <v>5600</v>
      </c>
      <c r="AX11" s="8">
        <f>AW11-$H$11</f>
        <v>1193.7333333333336</v>
      </c>
      <c r="AY11" s="136"/>
      <c r="AZ11" s="137"/>
      <c r="BA11" s="137"/>
      <c r="BB11" s="138"/>
    </row>
    <row r="12" spans="1:54" x14ac:dyDescent="0.3">
      <c r="A12" s="15">
        <v>4</v>
      </c>
      <c r="B12" s="16" t="s">
        <v>11</v>
      </c>
      <c r="C12" s="17" t="s">
        <v>6</v>
      </c>
      <c r="D12" s="86">
        <v>1</v>
      </c>
      <c r="E12" s="122">
        <v>5000</v>
      </c>
      <c r="F12" s="47">
        <f>E12*$D$12</f>
        <v>5000</v>
      </c>
      <c r="G12" s="49">
        <f t="shared" si="0"/>
        <v>4714.9733333333334</v>
      </c>
      <c r="H12" s="8">
        <f t="shared" si="1"/>
        <v>4714.9733333333334</v>
      </c>
      <c r="I12" s="109">
        <v>3675</v>
      </c>
      <c r="J12" s="2">
        <f t="shared" ref="J12:AQ12" si="8">I12*$D$12</f>
        <v>3675</v>
      </c>
      <c r="K12" s="8">
        <f>J12-$H$12</f>
        <v>-1039.9733333333334</v>
      </c>
      <c r="L12" s="109">
        <v>3000</v>
      </c>
      <c r="M12" s="2">
        <f t="shared" si="8"/>
        <v>3000</v>
      </c>
      <c r="N12" s="8">
        <f>M12-$H$12</f>
        <v>-1714.9733333333334</v>
      </c>
      <c r="O12" s="109">
        <v>1500</v>
      </c>
      <c r="P12" s="2">
        <f t="shared" si="8"/>
        <v>1500</v>
      </c>
      <c r="Q12" s="8">
        <f>P12-$H$12</f>
        <v>-3214.9733333333334</v>
      </c>
      <c r="R12" s="109">
        <v>3359.47</v>
      </c>
      <c r="S12" s="2">
        <f t="shared" si="8"/>
        <v>3359.47</v>
      </c>
      <c r="T12" s="8">
        <f>S12-$H$12</f>
        <v>-1355.5033333333336</v>
      </c>
      <c r="U12" s="109">
        <v>2540</v>
      </c>
      <c r="V12" s="2">
        <f t="shared" si="8"/>
        <v>2540</v>
      </c>
      <c r="W12" s="8">
        <f>V12-$H$12</f>
        <v>-2174.9733333333334</v>
      </c>
      <c r="X12" s="109">
        <v>19413.38</v>
      </c>
      <c r="Y12" s="2">
        <f t="shared" si="8"/>
        <v>19413.38</v>
      </c>
      <c r="Z12" s="8">
        <f>Y12-$H$12</f>
        <v>14698.406666666668</v>
      </c>
      <c r="AA12" s="109">
        <v>6500</v>
      </c>
      <c r="AB12" s="2">
        <f t="shared" si="8"/>
        <v>6500</v>
      </c>
      <c r="AC12" s="8">
        <f>AB12-$H$12</f>
        <v>1785.0266666666666</v>
      </c>
      <c r="AD12" s="117">
        <v>1760</v>
      </c>
      <c r="AE12" s="2">
        <f t="shared" si="8"/>
        <v>1760</v>
      </c>
      <c r="AF12" s="8">
        <f>AE12-$H$12</f>
        <v>-2954.9733333333334</v>
      </c>
      <c r="AG12" s="109">
        <v>3450</v>
      </c>
      <c r="AH12" s="2">
        <f t="shared" si="8"/>
        <v>3450</v>
      </c>
      <c r="AI12" s="8">
        <f>AH12-$H$12</f>
        <v>-1264.9733333333334</v>
      </c>
      <c r="AJ12" s="117">
        <v>1663.75</v>
      </c>
      <c r="AK12" s="2">
        <f t="shared" si="8"/>
        <v>1663.75</v>
      </c>
      <c r="AL12" s="8">
        <f>AK12-$H$12</f>
        <v>-3051.2233333333334</v>
      </c>
      <c r="AM12" s="109">
        <v>14963</v>
      </c>
      <c r="AN12" s="2">
        <f t="shared" si="8"/>
        <v>14963</v>
      </c>
      <c r="AO12" s="8">
        <f>AN12-$H$12</f>
        <v>10248.026666666667</v>
      </c>
      <c r="AP12" s="117">
        <v>1400</v>
      </c>
      <c r="AQ12" s="2">
        <f t="shared" si="8"/>
        <v>1400</v>
      </c>
      <c r="AR12" s="8">
        <f>AQ12-$H$12</f>
        <v>-3314.9733333333334</v>
      </c>
      <c r="AS12" s="109">
        <v>2500</v>
      </c>
      <c r="AT12" s="3">
        <f>AS12*$D$12</f>
        <v>2500</v>
      </c>
      <c r="AU12" s="8">
        <f>AT12-$H$12</f>
        <v>-2214.9733333333334</v>
      </c>
      <c r="AV12" s="102">
        <v>2500</v>
      </c>
      <c r="AW12" s="3">
        <f t="shared" ref="AW12" si="9">AV12*$D$12</f>
        <v>2500</v>
      </c>
      <c r="AX12" s="8">
        <f>AW12-$H$12</f>
        <v>-2214.9733333333334</v>
      </c>
      <c r="AY12" s="136"/>
      <c r="AZ12" s="137"/>
      <c r="BA12" s="137"/>
      <c r="BB12" s="138"/>
    </row>
    <row r="13" spans="1:54" x14ac:dyDescent="0.3">
      <c r="A13" s="15">
        <v>5</v>
      </c>
      <c r="B13" s="16" t="s">
        <v>12</v>
      </c>
      <c r="C13" s="17" t="s">
        <v>6</v>
      </c>
      <c r="D13" s="86">
        <v>1</v>
      </c>
      <c r="E13" s="122">
        <v>2000</v>
      </c>
      <c r="F13" s="47">
        <f>E13*$D$13</f>
        <v>2000</v>
      </c>
      <c r="G13" s="49">
        <f t="shared" si="0"/>
        <v>3631.0453333333335</v>
      </c>
      <c r="H13" s="8">
        <f t="shared" si="1"/>
        <v>3631.0453333333335</v>
      </c>
      <c r="I13" s="109">
        <v>3675</v>
      </c>
      <c r="J13" s="2">
        <f t="shared" ref="J13:AQ13" si="10">I13*$D$13</f>
        <v>3675</v>
      </c>
      <c r="K13" s="8">
        <f>J13-$H$13</f>
        <v>43.954666666666526</v>
      </c>
      <c r="L13" s="109">
        <v>820</v>
      </c>
      <c r="M13" s="2">
        <f t="shared" si="10"/>
        <v>820</v>
      </c>
      <c r="N13" s="8">
        <f>M13-$H$13</f>
        <v>-2811.0453333333335</v>
      </c>
      <c r="O13" s="109">
        <v>2100</v>
      </c>
      <c r="P13" s="2">
        <f t="shared" si="10"/>
        <v>2100</v>
      </c>
      <c r="Q13" s="8">
        <f>P13-$H$13</f>
        <v>-1531.0453333333335</v>
      </c>
      <c r="R13" s="109">
        <v>4590.58</v>
      </c>
      <c r="S13" s="2">
        <f t="shared" si="10"/>
        <v>4590.58</v>
      </c>
      <c r="T13" s="8">
        <f>S13-$H$13</f>
        <v>959.53466666666645</v>
      </c>
      <c r="U13" s="109">
        <v>3530</v>
      </c>
      <c r="V13" s="2">
        <f t="shared" si="10"/>
        <v>3530</v>
      </c>
      <c r="W13" s="8">
        <f>V13-$H$13</f>
        <v>-101.04533333333347</v>
      </c>
      <c r="X13" s="109">
        <v>3969.05</v>
      </c>
      <c r="Y13" s="2">
        <f t="shared" si="10"/>
        <v>3969.05</v>
      </c>
      <c r="Z13" s="8">
        <f>Y13-$H$13</f>
        <v>338.00466666666671</v>
      </c>
      <c r="AA13" s="109">
        <v>5000</v>
      </c>
      <c r="AB13" s="2">
        <f t="shared" si="10"/>
        <v>5000</v>
      </c>
      <c r="AC13" s="8">
        <f>AB13-$H$13</f>
        <v>1368.9546666666665</v>
      </c>
      <c r="AD13" s="117">
        <v>2750</v>
      </c>
      <c r="AE13" s="2">
        <f t="shared" si="10"/>
        <v>2750</v>
      </c>
      <c r="AF13" s="8">
        <f>AE13-$H$13</f>
        <v>-881.04533333333347</v>
      </c>
      <c r="AG13" s="109">
        <v>3295</v>
      </c>
      <c r="AH13" s="2">
        <f t="shared" si="10"/>
        <v>3295</v>
      </c>
      <c r="AI13" s="8">
        <f>AH13-$H$13</f>
        <v>-336.04533333333347</v>
      </c>
      <c r="AJ13" s="117">
        <v>164.05</v>
      </c>
      <c r="AK13" s="2">
        <f t="shared" si="10"/>
        <v>164.05</v>
      </c>
      <c r="AL13" s="8">
        <f>AK13-$H$13</f>
        <v>-3466.9953333333333</v>
      </c>
      <c r="AM13" s="109">
        <v>14419</v>
      </c>
      <c r="AN13" s="2">
        <f t="shared" si="10"/>
        <v>14419</v>
      </c>
      <c r="AO13" s="8">
        <f>AN13-$H$13</f>
        <v>10787.954666666667</v>
      </c>
      <c r="AP13" s="117">
        <v>1153</v>
      </c>
      <c r="AQ13" s="2">
        <f t="shared" si="10"/>
        <v>1153</v>
      </c>
      <c r="AR13" s="8">
        <f>AQ13-$H$13</f>
        <v>-2478.0453333333335</v>
      </c>
      <c r="AS13" s="109">
        <v>2500</v>
      </c>
      <c r="AT13" s="3">
        <f>AS13*$D$13</f>
        <v>2500</v>
      </c>
      <c r="AU13" s="8">
        <f>AT13-$H$13</f>
        <v>-1131.0453333333335</v>
      </c>
      <c r="AV13" s="102">
        <v>4000</v>
      </c>
      <c r="AW13" s="3">
        <f t="shared" ref="AW13" si="11">AV13*$D$13</f>
        <v>4000</v>
      </c>
      <c r="AX13" s="8">
        <f>AW13-$H$13</f>
        <v>368.95466666666653</v>
      </c>
      <c r="AY13" s="136"/>
      <c r="AZ13" s="137"/>
      <c r="BA13" s="137"/>
      <c r="BB13" s="138"/>
    </row>
    <row r="14" spans="1:54" x14ac:dyDescent="0.3">
      <c r="A14" s="15">
        <v>6</v>
      </c>
      <c r="B14" s="16" t="s">
        <v>13</v>
      </c>
      <c r="C14" s="17" t="s">
        <v>10</v>
      </c>
      <c r="D14" s="86">
        <v>78</v>
      </c>
      <c r="E14" s="122">
        <v>50</v>
      </c>
      <c r="F14" s="47">
        <f>E14*$D$14</f>
        <v>3900</v>
      </c>
      <c r="G14" s="49">
        <f t="shared" si="0"/>
        <v>36.575333333333333</v>
      </c>
      <c r="H14" s="8">
        <f t="shared" si="1"/>
        <v>2852.8759999999997</v>
      </c>
      <c r="I14" s="109">
        <v>150</v>
      </c>
      <c r="J14" s="2">
        <f t="shared" ref="J14:AQ14" si="12">I14*$D$14</f>
        <v>11700</v>
      </c>
      <c r="K14" s="8">
        <f>J14-$H$14</f>
        <v>8847.1239999999998</v>
      </c>
      <c r="L14" s="109">
        <v>17</v>
      </c>
      <c r="M14" s="2">
        <f t="shared" si="12"/>
        <v>1326</v>
      </c>
      <c r="N14" s="8">
        <f>M14-$H$14</f>
        <v>-1526.8759999999997</v>
      </c>
      <c r="O14" s="109">
        <v>15</v>
      </c>
      <c r="P14" s="2">
        <f t="shared" si="12"/>
        <v>1170</v>
      </c>
      <c r="Q14" s="8">
        <f>P14-$H$14</f>
        <v>-1682.8759999999997</v>
      </c>
      <c r="R14" s="109">
        <v>50.74</v>
      </c>
      <c r="S14" s="2">
        <f t="shared" si="12"/>
        <v>3957.7200000000003</v>
      </c>
      <c r="T14" s="8">
        <f>S14-$H$14</f>
        <v>1104.8440000000005</v>
      </c>
      <c r="U14" s="109">
        <v>47</v>
      </c>
      <c r="V14" s="2">
        <f t="shared" si="12"/>
        <v>3666</v>
      </c>
      <c r="W14" s="8">
        <f>V14-$H$14</f>
        <v>813.12400000000025</v>
      </c>
      <c r="X14" s="109">
        <v>19.86</v>
      </c>
      <c r="Y14" s="2">
        <f t="shared" si="12"/>
        <v>1549.08</v>
      </c>
      <c r="Z14" s="8">
        <f>Y14-$H$14</f>
        <v>-1303.7959999999998</v>
      </c>
      <c r="AA14" s="109">
        <v>15</v>
      </c>
      <c r="AB14" s="2">
        <f t="shared" si="12"/>
        <v>1170</v>
      </c>
      <c r="AC14" s="8">
        <f>AB14-$H$14</f>
        <v>-1682.8759999999997</v>
      </c>
      <c r="AD14" s="117">
        <v>16</v>
      </c>
      <c r="AE14" s="2">
        <f t="shared" si="12"/>
        <v>1248</v>
      </c>
      <c r="AF14" s="8">
        <f>AE14-$H$14</f>
        <v>-1604.8759999999997</v>
      </c>
      <c r="AG14" s="109">
        <v>25</v>
      </c>
      <c r="AH14" s="2">
        <f t="shared" si="12"/>
        <v>1950</v>
      </c>
      <c r="AI14" s="8">
        <f>AH14-$H$14</f>
        <v>-902.87599999999975</v>
      </c>
      <c r="AJ14" s="117">
        <v>10.029999999999999</v>
      </c>
      <c r="AK14" s="2">
        <f t="shared" si="12"/>
        <v>782.33999999999992</v>
      </c>
      <c r="AL14" s="8">
        <f>AK14-$H$14</f>
        <v>-2070.5360000000001</v>
      </c>
      <c r="AM14" s="109">
        <v>60</v>
      </c>
      <c r="AN14" s="2">
        <f t="shared" si="12"/>
        <v>4680</v>
      </c>
      <c r="AO14" s="8">
        <f>AN14-$H$14</f>
        <v>1827.1240000000003</v>
      </c>
      <c r="AP14" s="117">
        <v>28</v>
      </c>
      <c r="AQ14" s="2">
        <f t="shared" si="12"/>
        <v>2184</v>
      </c>
      <c r="AR14" s="8">
        <f>AQ14-$H$14</f>
        <v>-668.87599999999975</v>
      </c>
      <c r="AS14" s="109">
        <v>40</v>
      </c>
      <c r="AT14" s="3">
        <f>AS14*$D$14</f>
        <v>3120</v>
      </c>
      <c r="AU14" s="8">
        <f>AT14-$H$14</f>
        <v>267.12400000000025</v>
      </c>
      <c r="AV14" s="102">
        <v>15</v>
      </c>
      <c r="AW14" s="3">
        <f t="shared" ref="AW14" si="13">AV14*$D$14</f>
        <v>1170</v>
      </c>
      <c r="AX14" s="8">
        <f>AW14-$H$14</f>
        <v>-1682.8759999999997</v>
      </c>
      <c r="AY14" s="136"/>
      <c r="AZ14" s="137"/>
      <c r="BA14" s="137"/>
      <c r="BB14" s="138"/>
    </row>
    <row r="15" spans="1:54" x14ac:dyDescent="0.3">
      <c r="A15" s="15">
        <v>7</v>
      </c>
      <c r="B15" s="16" t="s">
        <v>14</v>
      </c>
      <c r="C15" s="17" t="s">
        <v>10</v>
      </c>
      <c r="D15" s="86">
        <v>542</v>
      </c>
      <c r="E15" s="122">
        <v>75</v>
      </c>
      <c r="F15" s="47">
        <f>E15*$D$15</f>
        <v>40650</v>
      </c>
      <c r="G15" s="49">
        <f t="shared" si="0"/>
        <v>35.298666666666669</v>
      </c>
      <c r="H15" s="8">
        <f t="shared" si="1"/>
        <v>19131.877333333334</v>
      </c>
      <c r="I15" s="109">
        <v>150</v>
      </c>
      <c r="J15" s="2">
        <f t="shared" ref="J15:AQ15" si="14">I15*$D$15</f>
        <v>81300</v>
      </c>
      <c r="K15" s="8">
        <f>J15-$H$15</f>
        <v>62168.122666666663</v>
      </c>
      <c r="L15" s="109">
        <v>15</v>
      </c>
      <c r="M15" s="2">
        <f t="shared" si="14"/>
        <v>8130</v>
      </c>
      <c r="N15" s="8">
        <f>M15-$H$15</f>
        <v>-11001.877333333334</v>
      </c>
      <c r="O15" s="109">
        <v>20</v>
      </c>
      <c r="P15" s="2">
        <f t="shared" si="14"/>
        <v>10840</v>
      </c>
      <c r="Q15" s="8">
        <f>P15-$H$15</f>
        <v>-8291.8773333333338</v>
      </c>
      <c r="R15" s="109">
        <v>35.409999999999997</v>
      </c>
      <c r="S15" s="2">
        <f t="shared" si="14"/>
        <v>19192.219999999998</v>
      </c>
      <c r="T15" s="8">
        <f>S15-$H$15</f>
        <v>60.342666666663717</v>
      </c>
      <c r="U15" s="109">
        <v>41.8</v>
      </c>
      <c r="V15" s="2">
        <f t="shared" si="14"/>
        <v>22655.599999999999</v>
      </c>
      <c r="W15" s="8">
        <f>V15-$H$15</f>
        <v>3523.7226666666647</v>
      </c>
      <c r="X15" s="109">
        <v>18.77</v>
      </c>
      <c r="Y15" s="2">
        <f t="shared" si="14"/>
        <v>10173.34</v>
      </c>
      <c r="Z15" s="8">
        <f>Y15-$H$15</f>
        <v>-8958.5373333333337</v>
      </c>
      <c r="AA15" s="109">
        <v>25</v>
      </c>
      <c r="AB15" s="2">
        <f t="shared" si="14"/>
        <v>13550</v>
      </c>
      <c r="AC15" s="8">
        <f>AB15-$H$15</f>
        <v>-5581.8773333333338</v>
      </c>
      <c r="AD15" s="117">
        <v>27</v>
      </c>
      <c r="AE15" s="2">
        <f t="shared" si="14"/>
        <v>14634</v>
      </c>
      <c r="AF15" s="8">
        <f>AE15-$H$15</f>
        <v>-4497.8773333333338</v>
      </c>
      <c r="AG15" s="109">
        <v>18</v>
      </c>
      <c r="AH15" s="2">
        <f t="shared" si="14"/>
        <v>9756</v>
      </c>
      <c r="AI15" s="8">
        <f>AH15-$H$15</f>
        <v>-9375.8773333333338</v>
      </c>
      <c r="AJ15" s="117">
        <v>10.5</v>
      </c>
      <c r="AK15" s="2">
        <f t="shared" si="14"/>
        <v>5691</v>
      </c>
      <c r="AL15" s="8">
        <f>AK15-$H$15</f>
        <v>-13440.877333333334</v>
      </c>
      <c r="AM15" s="109">
        <v>30</v>
      </c>
      <c r="AN15" s="2">
        <f t="shared" si="14"/>
        <v>16260</v>
      </c>
      <c r="AO15" s="8">
        <f>AN15-$H$15</f>
        <v>-2871.8773333333338</v>
      </c>
      <c r="AP15" s="117">
        <v>28</v>
      </c>
      <c r="AQ15" s="2">
        <f t="shared" si="14"/>
        <v>15176</v>
      </c>
      <c r="AR15" s="8">
        <f>AQ15-$H$15</f>
        <v>-3955.8773333333338</v>
      </c>
      <c r="AS15" s="109">
        <v>50</v>
      </c>
      <c r="AT15" s="3">
        <f>AS15*$D$15</f>
        <v>27100</v>
      </c>
      <c r="AU15" s="8">
        <f>AT15-$H$15</f>
        <v>7968.1226666666662</v>
      </c>
      <c r="AV15" s="102">
        <v>10</v>
      </c>
      <c r="AW15" s="3">
        <f t="shared" ref="AW15" si="15">AV15*$D$15</f>
        <v>5420</v>
      </c>
      <c r="AX15" s="8">
        <f>AW15-$H$15</f>
        <v>-13711.877333333334</v>
      </c>
      <c r="AY15" s="136"/>
      <c r="AZ15" s="137"/>
      <c r="BA15" s="137"/>
      <c r="BB15" s="138"/>
    </row>
    <row r="16" spans="1:54" x14ac:dyDescent="0.3">
      <c r="A16" s="15">
        <v>8</v>
      </c>
      <c r="B16" s="16" t="s">
        <v>15</v>
      </c>
      <c r="C16" s="17" t="s">
        <v>16</v>
      </c>
      <c r="D16" s="86">
        <v>207</v>
      </c>
      <c r="E16" s="122">
        <v>50</v>
      </c>
      <c r="F16" s="47">
        <f>E16*$D$16</f>
        <v>10350</v>
      </c>
      <c r="G16" s="49">
        <f t="shared" si="0"/>
        <v>43.693333333333335</v>
      </c>
      <c r="H16" s="8">
        <f t="shared" si="1"/>
        <v>9044.5199999999986</v>
      </c>
      <c r="I16" s="109">
        <v>35</v>
      </c>
      <c r="J16" s="2">
        <f t="shared" ref="J16:AQ16" si="16">I16*$D$16</f>
        <v>7245</v>
      </c>
      <c r="K16" s="8">
        <f>J16-$H$16</f>
        <v>-1799.5199999999986</v>
      </c>
      <c r="L16" s="109">
        <v>20</v>
      </c>
      <c r="M16" s="2">
        <f t="shared" si="16"/>
        <v>4140</v>
      </c>
      <c r="N16" s="8">
        <f>M16-$H$16</f>
        <v>-4904.5199999999986</v>
      </c>
      <c r="O16" s="109">
        <v>30</v>
      </c>
      <c r="P16" s="2">
        <f t="shared" si="16"/>
        <v>6210</v>
      </c>
      <c r="Q16" s="8">
        <f>P16-$H$16</f>
        <v>-2834.5199999999986</v>
      </c>
      <c r="R16" s="109">
        <v>48.89</v>
      </c>
      <c r="S16" s="2">
        <f t="shared" si="16"/>
        <v>10120.23</v>
      </c>
      <c r="T16" s="8">
        <f>S16-$H$16</f>
        <v>1075.7100000000009</v>
      </c>
      <c r="U16" s="109">
        <v>24.2</v>
      </c>
      <c r="V16" s="2">
        <f t="shared" si="16"/>
        <v>5009.3999999999996</v>
      </c>
      <c r="W16" s="8">
        <f>V16-$H$16</f>
        <v>-4035.119999999999</v>
      </c>
      <c r="X16" s="109">
        <v>18.71</v>
      </c>
      <c r="Y16" s="2">
        <f t="shared" si="16"/>
        <v>3872.9700000000003</v>
      </c>
      <c r="Z16" s="8">
        <f>Y16-$H$16</f>
        <v>-5171.5499999999984</v>
      </c>
      <c r="AA16" s="109">
        <v>75</v>
      </c>
      <c r="AB16" s="2">
        <f t="shared" si="16"/>
        <v>15525</v>
      </c>
      <c r="AC16" s="8">
        <f>AB16-$H$16</f>
        <v>6480.4800000000014</v>
      </c>
      <c r="AD16" s="117">
        <v>27</v>
      </c>
      <c r="AE16" s="2">
        <f t="shared" si="16"/>
        <v>5589</v>
      </c>
      <c r="AF16" s="8">
        <f>AE16-$H$16</f>
        <v>-3455.5199999999986</v>
      </c>
      <c r="AG16" s="109">
        <v>20</v>
      </c>
      <c r="AH16" s="2">
        <f t="shared" si="16"/>
        <v>4140</v>
      </c>
      <c r="AI16" s="8">
        <f>AH16-$H$16</f>
        <v>-4904.5199999999986</v>
      </c>
      <c r="AJ16" s="117">
        <v>3.6</v>
      </c>
      <c r="AK16" s="2">
        <f t="shared" si="16"/>
        <v>745.2</v>
      </c>
      <c r="AL16" s="8">
        <f>AK16-$H$16</f>
        <v>-8299.3199999999979</v>
      </c>
      <c r="AM16" s="109">
        <v>195</v>
      </c>
      <c r="AN16" s="2">
        <f t="shared" si="16"/>
        <v>40365</v>
      </c>
      <c r="AO16" s="8">
        <f>AN16-$H$16</f>
        <v>31320.480000000003</v>
      </c>
      <c r="AP16" s="117">
        <v>28</v>
      </c>
      <c r="AQ16" s="2">
        <f t="shared" si="16"/>
        <v>5796</v>
      </c>
      <c r="AR16" s="8">
        <f>AQ16-$H$16</f>
        <v>-3248.5199999999986</v>
      </c>
      <c r="AS16" s="109">
        <v>40</v>
      </c>
      <c r="AT16" s="3">
        <f>AS16*$D$16</f>
        <v>8280</v>
      </c>
      <c r="AU16" s="8">
        <f>AT16-$H$16</f>
        <v>-764.51999999999862</v>
      </c>
      <c r="AV16" s="102">
        <v>50</v>
      </c>
      <c r="AW16" s="3">
        <f t="shared" ref="AW16" si="17">AV16*$D$16</f>
        <v>10350</v>
      </c>
      <c r="AX16" s="8">
        <f>AW16-$H$16</f>
        <v>1305.4800000000014</v>
      </c>
      <c r="AY16" s="136"/>
      <c r="AZ16" s="137"/>
      <c r="BA16" s="137"/>
      <c r="BB16" s="138"/>
    </row>
    <row r="17" spans="1:54" x14ac:dyDescent="0.3">
      <c r="A17" s="15">
        <v>9</v>
      </c>
      <c r="B17" s="16" t="s">
        <v>17</v>
      </c>
      <c r="C17" s="17" t="s">
        <v>6</v>
      </c>
      <c r="D17" s="86">
        <v>1</v>
      </c>
      <c r="E17" s="122">
        <v>5000</v>
      </c>
      <c r="F17" s="47">
        <f>E17*$D$17</f>
        <v>5000</v>
      </c>
      <c r="G17" s="49">
        <f t="shared" si="0"/>
        <v>3609.6673333333329</v>
      </c>
      <c r="H17" s="8">
        <f t="shared" si="1"/>
        <v>3609.6673333333329</v>
      </c>
      <c r="I17" s="109">
        <v>1850</v>
      </c>
      <c r="J17" s="2">
        <f t="shared" ref="J17:AQ17" si="18">I17*$D$17</f>
        <v>1850</v>
      </c>
      <c r="K17" s="8">
        <f>J17-$H$17</f>
        <v>-1759.6673333333329</v>
      </c>
      <c r="L17" s="109">
        <v>2800</v>
      </c>
      <c r="M17" s="2">
        <f t="shared" si="18"/>
        <v>2800</v>
      </c>
      <c r="N17" s="8">
        <f>M17-$H$17</f>
        <v>-809.66733333333286</v>
      </c>
      <c r="O17" s="109">
        <v>3500</v>
      </c>
      <c r="P17" s="2">
        <f t="shared" si="18"/>
        <v>3500</v>
      </c>
      <c r="Q17" s="8">
        <f>P17-$H$17</f>
        <v>-109.66733333333286</v>
      </c>
      <c r="R17" s="109">
        <v>9981.0300000000007</v>
      </c>
      <c r="S17" s="2">
        <f t="shared" si="18"/>
        <v>9981.0300000000007</v>
      </c>
      <c r="T17" s="8">
        <f>S17-$H$17</f>
        <v>6371.3626666666678</v>
      </c>
      <c r="U17" s="109">
        <v>2341</v>
      </c>
      <c r="V17" s="2">
        <f t="shared" si="18"/>
        <v>2341</v>
      </c>
      <c r="W17" s="8">
        <f>V17-$H$17</f>
        <v>-1268.6673333333329</v>
      </c>
      <c r="X17" s="109">
        <v>3345.98</v>
      </c>
      <c r="Y17" s="2">
        <f t="shared" si="18"/>
        <v>3345.98</v>
      </c>
      <c r="Z17" s="8">
        <f>Y17-$H$17</f>
        <v>-263.68733333333284</v>
      </c>
      <c r="AA17" s="109">
        <v>7500</v>
      </c>
      <c r="AB17" s="2">
        <f t="shared" si="18"/>
        <v>7500</v>
      </c>
      <c r="AC17" s="8">
        <f>AB17-$H$17</f>
        <v>3890.3326666666671</v>
      </c>
      <c r="AD17" s="117">
        <v>3035</v>
      </c>
      <c r="AE17" s="2">
        <f t="shared" si="18"/>
        <v>3035</v>
      </c>
      <c r="AF17" s="8">
        <f>AE17-$H$17</f>
        <v>-574.66733333333286</v>
      </c>
      <c r="AG17" s="109">
        <v>1103</v>
      </c>
      <c r="AH17" s="2">
        <f t="shared" si="18"/>
        <v>1103</v>
      </c>
      <c r="AI17" s="8">
        <f>AH17-$H$17</f>
        <v>-2506.6673333333329</v>
      </c>
      <c r="AJ17" s="117">
        <v>782</v>
      </c>
      <c r="AK17" s="2">
        <f t="shared" si="18"/>
        <v>782</v>
      </c>
      <c r="AL17" s="8">
        <f>AK17-$H$17</f>
        <v>-2827.6673333333329</v>
      </c>
      <c r="AM17" s="109">
        <v>3832</v>
      </c>
      <c r="AN17" s="2">
        <f t="shared" si="18"/>
        <v>3832</v>
      </c>
      <c r="AO17" s="8">
        <f>AN17-$H$17</f>
        <v>222.33266666666714</v>
      </c>
      <c r="AP17" s="117">
        <v>3575</v>
      </c>
      <c r="AQ17" s="2">
        <f t="shared" si="18"/>
        <v>3575</v>
      </c>
      <c r="AR17" s="8">
        <f>AQ17-$H$17</f>
        <v>-34.667333333332863</v>
      </c>
      <c r="AS17" s="109">
        <v>5000</v>
      </c>
      <c r="AT17" s="3">
        <f>AS17*$D$17</f>
        <v>5000</v>
      </c>
      <c r="AU17" s="8">
        <f>AT17-$H$17</f>
        <v>1390.3326666666671</v>
      </c>
      <c r="AV17" s="102">
        <v>500</v>
      </c>
      <c r="AW17" s="3">
        <f t="shared" ref="AW17" si="19">AV17*$D$17</f>
        <v>500</v>
      </c>
      <c r="AX17" s="8">
        <f>AW17-$H$17</f>
        <v>-3109.6673333333329</v>
      </c>
      <c r="AY17" s="136"/>
      <c r="AZ17" s="137"/>
      <c r="BA17" s="137"/>
      <c r="BB17" s="138"/>
    </row>
    <row r="18" spans="1:54" x14ac:dyDescent="0.3">
      <c r="A18" s="15">
        <v>10</v>
      </c>
      <c r="B18" s="16" t="s">
        <v>18</v>
      </c>
      <c r="C18" s="17" t="s">
        <v>10</v>
      </c>
      <c r="D18" s="86">
        <v>586</v>
      </c>
      <c r="E18" s="122">
        <v>150</v>
      </c>
      <c r="F18" s="47">
        <f>E18*$D$18</f>
        <v>87900</v>
      </c>
      <c r="G18" s="49">
        <f t="shared" si="0"/>
        <v>168.79666666666665</v>
      </c>
      <c r="H18" s="8">
        <f t="shared" si="1"/>
        <v>98914.846666666679</v>
      </c>
      <c r="I18" s="109">
        <v>168</v>
      </c>
      <c r="J18" s="2">
        <f t="shared" ref="J18:AQ18" si="20">I18*$D$18</f>
        <v>98448</v>
      </c>
      <c r="K18" s="8">
        <f>J18-$H$18</f>
        <v>-466.84666666667908</v>
      </c>
      <c r="L18" s="109">
        <v>170</v>
      </c>
      <c r="M18" s="2">
        <f t="shared" si="20"/>
        <v>99620</v>
      </c>
      <c r="N18" s="8">
        <f>M18-$H$18</f>
        <v>705.15333333332092</v>
      </c>
      <c r="O18" s="109">
        <v>131.5</v>
      </c>
      <c r="P18" s="2">
        <f t="shared" si="20"/>
        <v>77059</v>
      </c>
      <c r="Q18" s="8">
        <f>P18-$H$18</f>
        <v>-21855.846666666679</v>
      </c>
      <c r="R18" s="109">
        <v>176.62</v>
      </c>
      <c r="S18" s="2">
        <f t="shared" si="20"/>
        <v>103499.32</v>
      </c>
      <c r="T18" s="8">
        <f>S18-$H$18</f>
        <v>4584.4733333333279</v>
      </c>
      <c r="U18" s="109">
        <v>157</v>
      </c>
      <c r="V18" s="2">
        <f t="shared" si="20"/>
        <v>92002</v>
      </c>
      <c r="W18" s="8">
        <f>V18-$H$18</f>
        <v>-6912.8466666666791</v>
      </c>
      <c r="X18" s="109">
        <v>147.6</v>
      </c>
      <c r="Y18" s="2">
        <f t="shared" si="20"/>
        <v>86493.599999999991</v>
      </c>
      <c r="Z18" s="8">
        <f>Y18-$H$18</f>
        <v>-12421.246666666688</v>
      </c>
      <c r="AA18" s="109">
        <v>260</v>
      </c>
      <c r="AB18" s="2">
        <f t="shared" si="20"/>
        <v>152360</v>
      </c>
      <c r="AC18" s="8">
        <f>AB18-$H$18</f>
        <v>53445.153333333321</v>
      </c>
      <c r="AD18" s="117">
        <v>126</v>
      </c>
      <c r="AE18" s="2">
        <f t="shared" si="20"/>
        <v>73836</v>
      </c>
      <c r="AF18" s="8">
        <f>AE18-$H$18</f>
        <v>-25078.846666666679</v>
      </c>
      <c r="AG18" s="109">
        <v>120</v>
      </c>
      <c r="AH18" s="2">
        <f t="shared" si="20"/>
        <v>70320</v>
      </c>
      <c r="AI18" s="8">
        <f>AH18-$H$18</f>
        <v>-28594.846666666679</v>
      </c>
      <c r="AJ18" s="125">
        <v>98.23</v>
      </c>
      <c r="AK18" s="126">
        <f t="shared" si="20"/>
        <v>57562.78</v>
      </c>
      <c r="AL18" s="118">
        <f>AK18-$H$18</f>
        <v>-41352.06666666668</v>
      </c>
      <c r="AM18" s="109">
        <v>192</v>
      </c>
      <c r="AN18" s="2">
        <f t="shared" si="20"/>
        <v>112512</v>
      </c>
      <c r="AO18" s="8">
        <f>AN18-$H$18</f>
        <v>13597.153333333321</v>
      </c>
      <c r="AP18" s="117">
        <v>130</v>
      </c>
      <c r="AQ18" s="2">
        <f t="shared" si="20"/>
        <v>76180</v>
      </c>
      <c r="AR18" s="8">
        <f>AQ18-$H$18</f>
        <v>-22734.846666666679</v>
      </c>
      <c r="AS18" s="109">
        <v>250</v>
      </c>
      <c r="AT18" s="3">
        <f>AS18*$D$18</f>
        <v>146500</v>
      </c>
      <c r="AU18" s="8">
        <f>AT18-$H$18</f>
        <v>47585.153333333321</v>
      </c>
      <c r="AV18" s="102">
        <v>155</v>
      </c>
      <c r="AW18" s="3">
        <f t="shared" ref="AW18" si="21">AV18*$D$18</f>
        <v>90830</v>
      </c>
      <c r="AX18" s="8">
        <f>AW18-$H$18</f>
        <v>-8084.8466666666791</v>
      </c>
      <c r="AY18" s="136"/>
      <c r="AZ18" s="137"/>
      <c r="BA18" s="137"/>
      <c r="BB18" s="138"/>
    </row>
    <row r="19" spans="1:54" x14ac:dyDescent="0.3">
      <c r="A19" s="15">
        <v>11</v>
      </c>
      <c r="B19" s="16" t="s">
        <v>19</v>
      </c>
      <c r="C19" s="17" t="s">
        <v>16</v>
      </c>
      <c r="D19" s="86">
        <v>183</v>
      </c>
      <c r="E19" s="122">
        <v>50</v>
      </c>
      <c r="F19" s="47">
        <f>E19*$D$19</f>
        <v>9150</v>
      </c>
      <c r="G19" s="49">
        <f t="shared" si="0"/>
        <v>55.188666666666663</v>
      </c>
      <c r="H19" s="8">
        <f t="shared" si="1"/>
        <v>10099.526000000002</v>
      </c>
      <c r="I19" s="109">
        <v>75</v>
      </c>
      <c r="J19" s="2">
        <f t="shared" ref="J19:AQ19" si="22">I19*$D$19</f>
        <v>13725</v>
      </c>
      <c r="K19" s="8">
        <f>J19-$H$19</f>
        <v>3625.4739999999983</v>
      </c>
      <c r="L19" s="109">
        <v>71</v>
      </c>
      <c r="M19" s="2">
        <f t="shared" si="22"/>
        <v>12993</v>
      </c>
      <c r="N19" s="8">
        <f>M19-$H$19</f>
        <v>2893.4739999999983</v>
      </c>
      <c r="O19" s="109">
        <v>18</v>
      </c>
      <c r="P19" s="2">
        <f t="shared" si="22"/>
        <v>3294</v>
      </c>
      <c r="Q19" s="8">
        <f>P19-$H$19</f>
        <v>-6805.5260000000017</v>
      </c>
      <c r="R19" s="109">
        <v>35.880000000000003</v>
      </c>
      <c r="S19" s="2">
        <f t="shared" si="22"/>
        <v>6566.0400000000009</v>
      </c>
      <c r="T19" s="8">
        <f>S19-$H$19</f>
        <v>-3533.4860000000008</v>
      </c>
      <c r="U19" s="109">
        <v>32.299999999999997</v>
      </c>
      <c r="V19" s="2">
        <f t="shared" si="22"/>
        <v>5910.9</v>
      </c>
      <c r="W19" s="8">
        <f>V19-$H$19</f>
        <v>-4188.626000000002</v>
      </c>
      <c r="X19" s="109">
        <v>38.21</v>
      </c>
      <c r="Y19" s="2">
        <f t="shared" si="22"/>
        <v>6992.43</v>
      </c>
      <c r="Z19" s="8">
        <f>Y19-$H$19</f>
        <v>-3107.0960000000014</v>
      </c>
      <c r="AA19" s="109">
        <v>30</v>
      </c>
      <c r="AB19" s="2">
        <f t="shared" si="22"/>
        <v>5490</v>
      </c>
      <c r="AC19" s="8">
        <f>AB19-$H$19</f>
        <v>-4609.5260000000017</v>
      </c>
      <c r="AD19" s="117">
        <v>42</v>
      </c>
      <c r="AE19" s="2">
        <f t="shared" si="22"/>
        <v>7686</v>
      </c>
      <c r="AF19" s="8">
        <f>AE19-$H$19</f>
        <v>-2413.5260000000017</v>
      </c>
      <c r="AG19" s="109">
        <v>70</v>
      </c>
      <c r="AH19" s="2">
        <f t="shared" si="22"/>
        <v>12810</v>
      </c>
      <c r="AI19" s="8">
        <f>AH19-$H$19</f>
        <v>2710.4739999999983</v>
      </c>
      <c r="AJ19" s="117">
        <v>32.44</v>
      </c>
      <c r="AK19" s="2">
        <f t="shared" si="22"/>
        <v>5936.5199999999995</v>
      </c>
      <c r="AL19" s="8">
        <f>AK19-$H$19</f>
        <v>-4163.0060000000021</v>
      </c>
      <c r="AM19" s="109">
        <v>113</v>
      </c>
      <c r="AN19" s="2">
        <f t="shared" si="22"/>
        <v>20679</v>
      </c>
      <c r="AO19" s="8">
        <f>AN19-$H$19</f>
        <v>10579.473999999998</v>
      </c>
      <c r="AP19" s="117">
        <v>75</v>
      </c>
      <c r="AQ19" s="2">
        <f t="shared" si="22"/>
        <v>13725</v>
      </c>
      <c r="AR19" s="8">
        <f>AQ19-$H$19</f>
        <v>3625.4739999999983</v>
      </c>
      <c r="AS19" s="109">
        <v>75</v>
      </c>
      <c r="AT19" s="3">
        <f>AS19*$D$19</f>
        <v>13725</v>
      </c>
      <c r="AU19" s="8">
        <f>AT19-$H$19</f>
        <v>3625.4739999999983</v>
      </c>
      <c r="AV19" s="102">
        <v>45</v>
      </c>
      <c r="AW19" s="3">
        <f t="shared" ref="AW19" si="23">AV19*$D$19</f>
        <v>8235</v>
      </c>
      <c r="AX19" s="8">
        <f>AW19-$H$19</f>
        <v>-1864.5260000000017</v>
      </c>
      <c r="AY19" s="136"/>
      <c r="AZ19" s="137"/>
      <c r="BA19" s="137"/>
      <c r="BB19" s="138"/>
    </row>
    <row r="20" spans="1:54" x14ac:dyDescent="0.3">
      <c r="A20" s="15">
        <v>12</v>
      </c>
      <c r="B20" s="16" t="s">
        <v>20</v>
      </c>
      <c r="C20" s="17" t="s">
        <v>10</v>
      </c>
      <c r="D20" s="86">
        <v>586</v>
      </c>
      <c r="E20" s="122">
        <v>10</v>
      </c>
      <c r="F20" s="47">
        <f>E20*$D$20</f>
        <v>5860</v>
      </c>
      <c r="G20" s="49">
        <f t="shared" si="0"/>
        <v>3.7040000000000002</v>
      </c>
      <c r="H20" s="8">
        <f t="shared" si="1"/>
        <v>2170.5439999999999</v>
      </c>
      <c r="I20" s="109">
        <v>3</v>
      </c>
      <c r="J20" s="2">
        <f t="shared" ref="J20:AQ20" si="24">I20*$D$20</f>
        <v>1758</v>
      </c>
      <c r="K20" s="8">
        <f>J20-$H$20</f>
        <v>-412.54399999999987</v>
      </c>
      <c r="L20" s="109">
        <v>2</v>
      </c>
      <c r="M20" s="2">
        <f t="shared" si="24"/>
        <v>1172</v>
      </c>
      <c r="N20" s="8">
        <f>M20-$H$20</f>
        <v>-998.54399999999987</v>
      </c>
      <c r="O20" s="109">
        <v>2</v>
      </c>
      <c r="P20" s="2">
        <f t="shared" si="24"/>
        <v>1172</v>
      </c>
      <c r="Q20" s="8">
        <f>P20-$H$20</f>
        <v>-998.54399999999987</v>
      </c>
      <c r="R20" s="109">
        <v>2.4300000000000002</v>
      </c>
      <c r="S20" s="2">
        <f t="shared" si="24"/>
        <v>1423.98</v>
      </c>
      <c r="T20" s="8">
        <f>S20-$H$20</f>
        <v>-746.56399999999985</v>
      </c>
      <c r="U20" s="109">
        <v>0.69</v>
      </c>
      <c r="V20" s="2">
        <f t="shared" si="24"/>
        <v>404.34</v>
      </c>
      <c r="W20" s="8">
        <f>V20-$H$20</f>
        <v>-1766.204</v>
      </c>
      <c r="X20" s="109">
        <v>3.07</v>
      </c>
      <c r="Y20" s="2">
        <f t="shared" si="24"/>
        <v>1799.02</v>
      </c>
      <c r="Z20" s="8">
        <f>Y20-$H$20</f>
        <v>-371.52399999999989</v>
      </c>
      <c r="AA20" s="109">
        <v>4</v>
      </c>
      <c r="AB20" s="2">
        <f t="shared" si="24"/>
        <v>2344</v>
      </c>
      <c r="AC20" s="8">
        <f>AB20-$H$20</f>
        <v>173.45600000000013</v>
      </c>
      <c r="AD20" s="117">
        <v>3</v>
      </c>
      <c r="AE20" s="2">
        <f t="shared" si="24"/>
        <v>1758</v>
      </c>
      <c r="AF20" s="8">
        <f>AE20-$H$20</f>
        <v>-412.54399999999987</v>
      </c>
      <c r="AG20" s="109">
        <v>1</v>
      </c>
      <c r="AH20" s="2">
        <f t="shared" si="24"/>
        <v>586</v>
      </c>
      <c r="AI20" s="8">
        <f>AH20-$H$20</f>
        <v>-1584.5439999999999</v>
      </c>
      <c r="AJ20" s="117">
        <v>0.42</v>
      </c>
      <c r="AK20" s="2">
        <f t="shared" si="24"/>
        <v>246.12</v>
      </c>
      <c r="AL20" s="8">
        <f>AK20-$H$20</f>
        <v>-1924.424</v>
      </c>
      <c r="AM20" s="109">
        <v>0.65</v>
      </c>
      <c r="AN20" s="2">
        <f t="shared" si="24"/>
        <v>380.90000000000003</v>
      </c>
      <c r="AO20" s="8">
        <f>AN20-$H$20</f>
        <v>-1789.6439999999998</v>
      </c>
      <c r="AP20" s="117">
        <v>1.8</v>
      </c>
      <c r="AQ20" s="2">
        <f t="shared" si="24"/>
        <v>1054.8</v>
      </c>
      <c r="AR20" s="8">
        <f>AQ20-$H$20</f>
        <v>-1115.7439999999999</v>
      </c>
      <c r="AS20" s="109">
        <v>15</v>
      </c>
      <c r="AT20" s="3">
        <f>AS20*$D$20</f>
        <v>8790</v>
      </c>
      <c r="AU20" s="8">
        <f>AT20-$H$20</f>
        <v>6619.4560000000001</v>
      </c>
      <c r="AV20" s="102">
        <v>1.5</v>
      </c>
      <c r="AW20" s="3">
        <f t="shared" ref="AW20" si="25">AV20*$D$20</f>
        <v>879</v>
      </c>
      <c r="AX20" s="8">
        <f>AW20-$H$20</f>
        <v>-1291.5439999999999</v>
      </c>
      <c r="AY20" s="136"/>
      <c r="AZ20" s="137"/>
      <c r="BA20" s="137"/>
      <c r="BB20" s="138"/>
    </row>
    <row r="21" spans="1:54" x14ac:dyDescent="0.3">
      <c r="A21" s="15">
        <v>13</v>
      </c>
      <c r="B21" s="16" t="s">
        <v>21</v>
      </c>
      <c r="C21" s="17" t="s">
        <v>6</v>
      </c>
      <c r="D21" s="86">
        <v>1</v>
      </c>
      <c r="E21" s="122">
        <v>45000</v>
      </c>
      <c r="F21" s="47">
        <f>E21*$D$21</f>
        <v>45000</v>
      </c>
      <c r="G21" s="49">
        <f t="shared" si="0"/>
        <v>64838.427999999993</v>
      </c>
      <c r="H21" s="8">
        <f t="shared" si="1"/>
        <v>64838.427999999993</v>
      </c>
      <c r="I21" s="109">
        <v>76175</v>
      </c>
      <c r="J21" s="2">
        <f t="shared" ref="J21:AQ21" si="26">I21*$D$21</f>
        <v>76175</v>
      </c>
      <c r="K21" s="8">
        <f>J21-$H$21</f>
        <v>11336.572000000007</v>
      </c>
      <c r="L21" s="109">
        <v>77000</v>
      </c>
      <c r="M21" s="2">
        <f t="shared" si="26"/>
        <v>77000</v>
      </c>
      <c r="N21" s="8">
        <f>M21-$H$21</f>
        <v>12161.572000000007</v>
      </c>
      <c r="O21" s="121">
        <v>3859</v>
      </c>
      <c r="P21" s="120">
        <f t="shared" si="26"/>
        <v>3859</v>
      </c>
      <c r="Q21" s="119">
        <f>P21-$H$21</f>
        <v>-60979.427999999993</v>
      </c>
      <c r="R21" s="109">
        <v>79190.25</v>
      </c>
      <c r="S21" s="2">
        <f t="shared" si="26"/>
        <v>79190.25</v>
      </c>
      <c r="T21" s="8">
        <f>S21-$H$21</f>
        <v>14351.822000000007</v>
      </c>
      <c r="U21" s="109">
        <v>17714</v>
      </c>
      <c r="V21" s="2">
        <f t="shared" si="26"/>
        <v>17714</v>
      </c>
      <c r="W21" s="8">
        <f>V21-$H$21</f>
        <v>-47124.427999999993</v>
      </c>
      <c r="X21" s="109">
        <v>61186.44</v>
      </c>
      <c r="Y21" s="2">
        <f t="shared" si="26"/>
        <v>61186.44</v>
      </c>
      <c r="Z21" s="8">
        <f>Y21-$H$21</f>
        <v>-3651.9879999999903</v>
      </c>
      <c r="AA21" s="109">
        <v>80000</v>
      </c>
      <c r="AB21" s="2">
        <f t="shared" si="26"/>
        <v>80000</v>
      </c>
      <c r="AC21" s="8">
        <f>AB21-$H$21</f>
        <v>15161.572000000007</v>
      </c>
      <c r="AD21" s="117">
        <v>64305</v>
      </c>
      <c r="AE21" s="2">
        <f t="shared" si="26"/>
        <v>64305</v>
      </c>
      <c r="AF21" s="8">
        <f>AE21-$H$21</f>
        <v>-533.42799999999261</v>
      </c>
      <c r="AG21" s="109">
        <v>109050</v>
      </c>
      <c r="AH21" s="2">
        <f t="shared" si="26"/>
        <v>109050</v>
      </c>
      <c r="AI21" s="8">
        <f>AH21-$H$21</f>
        <v>44211.572000000007</v>
      </c>
      <c r="AJ21" s="117">
        <v>52070.73</v>
      </c>
      <c r="AK21" s="2">
        <f t="shared" si="26"/>
        <v>52070.73</v>
      </c>
      <c r="AL21" s="8">
        <f>AK21-$H$21</f>
        <v>-12767.697999999989</v>
      </c>
      <c r="AM21" s="109">
        <v>125679</v>
      </c>
      <c r="AN21" s="2">
        <f t="shared" si="26"/>
        <v>125679</v>
      </c>
      <c r="AO21" s="8">
        <f>AN21-$H$21</f>
        <v>60840.572000000007</v>
      </c>
      <c r="AP21" s="117">
        <v>140566</v>
      </c>
      <c r="AQ21" s="2">
        <f t="shared" si="26"/>
        <v>140566</v>
      </c>
      <c r="AR21" s="8">
        <f>AQ21-$H$21</f>
        <v>75727.572000000015</v>
      </c>
      <c r="AS21" s="109">
        <v>15000</v>
      </c>
      <c r="AT21" s="3">
        <f>AS21*$D$21</f>
        <v>15000</v>
      </c>
      <c r="AU21" s="8">
        <f>AT21-$H$21</f>
        <v>-49838.427999999993</v>
      </c>
      <c r="AV21" s="102">
        <v>55781</v>
      </c>
      <c r="AW21" s="3">
        <f t="shared" ref="AW21" si="27">AV21*$D$21</f>
        <v>55781</v>
      </c>
      <c r="AX21" s="8">
        <f>AW21-$H$21</f>
        <v>-9057.4279999999926</v>
      </c>
      <c r="AY21" s="136"/>
      <c r="AZ21" s="137"/>
      <c r="BA21" s="137"/>
      <c r="BB21" s="138"/>
    </row>
    <row r="22" spans="1:54" x14ac:dyDescent="0.3">
      <c r="A22" s="15">
        <v>14</v>
      </c>
      <c r="B22" s="16" t="s">
        <v>22</v>
      </c>
      <c r="C22" s="17" t="s">
        <v>23</v>
      </c>
      <c r="D22" s="87">
        <v>0.26</v>
      </c>
      <c r="E22" s="122">
        <v>20000</v>
      </c>
      <c r="F22" s="47">
        <f>E22*$D$22</f>
        <v>5200</v>
      </c>
      <c r="G22" s="49">
        <f t="shared" si="0"/>
        <v>25054.053333333333</v>
      </c>
      <c r="H22" s="8">
        <f t="shared" si="1"/>
        <v>6514.053866666668</v>
      </c>
      <c r="I22" s="109">
        <v>4725</v>
      </c>
      <c r="J22" s="2">
        <f t="shared" ref="J22:AQ22" si="28">I22*$D$22</f>
        <v>1228.5</v>
      </c>
      <c r="K22" s="8">
        <f>J22-$H$22</f>
        <v>-5285.553866666668</v>
      </c>
      <c r="L22" s="109">
        <v>43000</v>
      </c>
      <c r="M22" s="2">
        <f t="shared" si="28"/>
        <v>11180</v>
      </c>
      <c r="N22" s="8">
        <f>M22-$H$22</f>
        <v>4665.946133333332</v>
      </c>
      <c r="O22" s="109">
        <v>59000</v>
      </c>
      <c r="P22" s="2">
        <f t="shared" si="28"/>
        <v>15340</v>
      </c>
      <c r="Q22" s="8">
        <f>P22-$H$22</f>
        <v>8825.9461333333311</v>
      </c>
      <c r="R22" s="109">
        <v>41780.68</v>
      </c>
      <c r="S22" s="2">
        <f t="shared" si="28"/>
        <v>10862.9768</v>
      </c>
      <c r="T22" s="8">
        <f>S22-$H$22</f>
        <v>4348.9229333333324</v>
      </c>
      <c r="U22" s="109">
        <v>15106</v>
      </c>
      <c r="V22" s="2">
        <f t="shared" si="28"/>
        <v>3927.56</v>
      </c>
      <c r="W22" s="8">
        <f>V22-$H$22</f>
        <v>-2586.4938666666681</v>
      </c>
      <c r="X22" s="109">
        <v>3230.77</v>
      </c>
      <c r="Y22" s="2">
        <f t="shared" si="28"/>
        <v>840.00020000000006</v>
      </c>
      <c r="Z22" s="8">
        <f>Y22-$H$22</f>
        <v>-5674.0536666666676</v>
      </c>
      <c r="AA22" s="109">
        <v>3000</v>
      </c>
      <c r="AB22" s="2">
        <f t="shared" si="28"/>
        <v>780</v>
      </c>
      <c r="AC22" s="8">
        <f>AB22-$H$22</f>
        <v>-5734.053866666668</v>
      </c>
      <c r="AD22" s="117">
        <v>4950</v>
      </c>
      <c r="AE22" s="2">
        <f t="shared" si="28"/>
        <v>1287</v>
      </c>
      <c r="AF22" s="8">
        <f>AE22-$H$22</f>
        <v>-5227.053866666668</v>
      </c>
      <c r="AG22" s="109">
        <v>11000</v>
      </c>
      <c r="AH22" s="2">
        <f t="shared" si="28"/>
        <v>2860</v>
      </c>
      <c r="AI22" s="8">
        <f>AH22-$H$22</f>
        <v>-3654.053866666668</v>
      </c>
      <c r="AJ22" s="117">
        <v>19054.349999999999</v>
      </c>
      <c r="AK22" s="2">
        <f t="shared" si="28"/>
        <v>4954.1309999999994</v>
      </c>
      <c r="AL22" s="8">
        <f>AK22-$H$22</f>
        <v>-1559.9228666666686</v>
      </c>
      <c r="AM22" s="109">
        <v>65701</v>
      </c>
      <c r="AN22" s="2">
        <f t="shared" si="28"/>
        <v>17082.260000000002</v>
      </c>
      <c r="AO22" s="8">
        <f>AN22-$H$22</f>
        <v>10568.206133333333</v>
      </c>
      <c r="AP22" s="117">
        <v>93263</v>
      </c>
      <c r="AQ22" s="2">
        <f t="shared" si="28"/>
        <v>24248.38</v>
      </c>
      <c r="AR22" s="8">
        <f>AQ22-$H$22</f>
        <v>17734.326133333332</v>
      </c>
      <c r="AS22" s="109">
        <v>5000</v>
      </c>
      <c r="AT22" s="3">
        <f>AS22*$D$22</f>
        <v>1300</v>
      </c>
      <c r="AU22" s="8">
        <f>AT22-$H$22</f>
        <v>-5214.053866666668</v>
      </c>
      <c r="AV22" s="102">
        <v>2000</v>
      </c>
      <c r="AW22" s="3">
        <f t="shared" ref="AW22" si="29">AV22*$D$22</f>
        <v>520</v>
      </c>
      <c r="AX22" s="8">
        <f>AW22-$H$22</f>
        <v>-5994.053866666668</v>
      </c>
      <c r="AY22" s="136"/>
      <c r="AZ22" s="137"/>
      <c r="BA22" s="137"/>
      <c r="BB22" s="138"/>
    </row>
    <row r="23" spans="1:54" ht="15" thickBot="1" x14ac:dyDescent="0.35">
      <c r="A23" s="18">
        <v>15</v>
      </c>
      <c r="B23" s="19" t="s">
        <v>24</v>
      </c>
      <c r="C23" s="20" t="s">
        <v>6</v>
      </c>
      <c r="D23" s="88">
        <v>1</v>
      </c>
      <c r="E23" s="123">
        <v>5000</v>
      </c>
      <c r="F23" s="124">
        <f>E23*$D$23</f>
        <v>5000</v>
      </c>
      <c r="G23" s="50">
        <f t="shared" si="0"/>
        <v>19032.195333333333</v>
      </c>
      <c r="H23" s="9">
        <f t="shared" si="1"/>
        <v>19032.195333333333</v>
      </c>
      <c r="I23" s="110">
        <v>47400</v>
      </c>
      <c r="J23" s="5">
        <f t="shared" ref="J23:AQ23" si="30">I23*$D$23</f>
        <v>47400</v>
      </c>
      <c r="K23" s="9">
        <f>J23-$H$23</f>
        <v>28367.804666666667</v>
      </c>
      <c r="L23" s="110">
        <v>13000</v>
      </c>
      <c r="M23" s="5">
        <f t="shared" si="30"/>
        <v>13000</v>
      </c>
      <c r="N23" s="9">
        <f>M23-$H$23</f>
        <v>-6032.1953333333331</v>
      </c>
      <c r="O23" s="110">
        <v>3416</v>
      </c>
      <c r="P23" s="5">
        <f t="shared" si="30"/>
        <v>3416</v>
      </c>
      <c r="Q23" s="9">
        <f>P23-$H$23</f>
        <v>-15616.195333333333</v>
      </c>
      <c r="R23" s="110">
        <v>30673.41</v>
      </c>
      <c r="S23" s="5">
        <f t="shared" si="30"/>
        <v>30673.41</v>
      </c>
      <c r="T23" s="9">
        <f>S23-$H$23</f>
        <v>11641.214666666667</v>
      </c>
      <c r="U23" s="110">
        <v>23566</v>
      </c>
      <c r="V23" s="5">
        <f t="shared" si="30"/>
        <v>23566</v>
      </c>
      <c r="W23" s="9">
        <f>V23-$H$23</f>
        <v>4533.8046666666669</v>
      </c>
      <c r="X23" s="110">
        <v>23147.78</v>
      </c>
      <c r="Y23" s="5">
        <f t="shared" si="30"/>
        <v>23147.78</v>
      </c>
      <c r="Z23" s="9">
        <f>Y23-$H$23</f>
        <v>4115.5846666666657</v>
      </c>
      <c r="AA23" s="110">
        <v>10000</v>
      </c>
      <c r="AB23" s="5">
        <f t="shared" si="30"/>
        <v>10000</v>
      </c>
      <c r="AC23" s="9">
        <f>AB23-$H$23</f>
        <v>-9032.1953333333331</v>
      </c>
      <c r="AD23" s="116">
        <v>12100</v>
      </c>
      <c r="AE23" s="5">
        <f t="shared" si="30"/>
        <v>12100</v>
      </c>
      <c r="AF23" s="9">
        <f>AE23-$H$23</f>
        <v>-6932.1953333333331</v>
      </c>
      <c r="AG23" s="110">
        <v>9859</v>
      </c>
      <c r="AH23" s="5">
        <f t="shared" si="30"/>
        <v>9859</v>
      </c>
      <c r="AI23" s="9">
        <f>AH23-$H$23</f>
        <v>-9173.1953333333331</v>
      </c>
      <c r="AJ23" s="116">
        <v>6248.74</v>
      </c>
      <c r="AK23" s="5">
        <f t="shared" si="30"/>
        <v>6248.74</v>
      </c>
      <c r="AL23" s="9">
        <f>AK23-$H$23</f>
        <v>-12783.455333333333</v>
      </c>
      <c r="AM23" s="110">
        <v>25229</v>
      </c>
      <c r="AN23" s="5">
        <f t="shared" si="30"/>
        <v>25229</v>
      </c>
      <c r="AO23" s="9">
        <f>AN23-$H$23</f>
        <v>6196.8046666666669</v>
      </c>
      <c r="AP23" s="116">
        <v>19343</v>
      </c>
      <c r="AQ23" s="5">
        <f t="shared" si="30"/>
        <v>19343</v>
      </c>
      <c r="AR23" s="9">
        <f>AQ23-$H$23</f>
        <v>310.80466666666689</v>
      </c>
      <c r="AS23" s="110">
        <v>25000</v>
      </c>
      <c r="AT23" s="6">
        <f>AS23*$D$23</f>
        <v>25000</v>
      </c>
      <c r="AU23" s="9">
        <f>AT23-$H$23</f>
        <v>5967.8046666666669</v>
      </c>
      <c r="AV23" s="103">
        <v>11500</v>
      </c>
      <c r="AW23" s="6">
        <f t="shared" ref="AW23" si="31">AV23*$D$23</f>
        <v>11500</v>
      </c>
      <c r="AX23" s="9">
        <f>AW23-$H$23</f>
        <v>-7532.1953333333331</v>
      </c>
      <c r="AY23" s="136"/>
      <c r="AZ23" s="137"/>
      <c r="BA23" s="137"/>
      <c r="BB23" s="138"/>
    </row>
    <row r="24" spans="1:54" s="10" customFormat="1" x14ac:dyDescent="0.3">
      <c r="A24" s="151" t="s">
        <v>28</v>
      </c>
      <c r="B24" s="151"/>
      <c r="C24" s="151"/>
      <c r="D24" s="152"/>
      <c r="E24" s="94"/>
      <c r="F24" s="41">
        <f>SUM(F9:F23)</f>
        <v>238310</v>
      </c>
      <c r="G24" s="51"/>
      <c r="H24" s="31">
        <f>AVERAGE(J24,M24,P24,S24,V24,Y24,AB24,AE24,AH24,AK24,AN24,AQ24,AT24,AT24,AW24)</f>
        <v>278738.02853333327</v>
      </c>
      <c r="I24" s="111"/>
      <c r="J24" s="30">
        <f t="shared" ref="J24:AT24" si="32">SUM(J9:J23)</f>
        <v>365589.5</v>
      </c>
      <c r="K24" s="31">
        <f>J24-$H$24</f>
        <v>86851.471466666728</v>
      </c>
      <c r="L24" s="111"/>
      <c r="M24" s="30">
        <f t="shared" si="32"/>
        <v>291671</v>
      </c>
      <c r="N24" s="31">
        <f>M24-$H$24</f>
        <v>12932.971466666728</v>
      </c>
      <c r="O24" s="111"/>
      <c r="P24" s="30">
        <f t="shared" si="32"/>
        <v>137950</v>
      </c>
      <c r="Q24" s="31">
        <f>P24-$H$24</f>
        <v>-140788.02853333327</v>
      </c>
      <c r="R24" s="111"/>
      <c r="S24" s="30">
        <f t="shared" si="32"/>
        <v>307942.0368</v>
      </c>
      <c r="T24" s="31">
        <f>S24-$H$24</f>
        <v>29204.008266666729</v>
      </c>
      <c r="U24" s="111"/>
      <c r="V24" s="30">
        <f t="shared" si="32"/>
        <v>238696.3</v>
      </c>
      <c r="W24" s="31">
        <f>V24-$H$24</f>
        <v>-40041.728533333284</v>
      </c>
      <c r="X24" s="111"/>
      <c r="Y24" s="30">
        <f t="shared" si="32"/>
        <v>258790.78019999998</v>
      </c>
      <c r="Z24" s="31">
        <f>Y24-$H$24</f>
        <v>-19947.248333333293</v>
      </c>
      <c r="AA24" s="111"/>
      <c r="AB24" s="30">
        <f t="shared" si="32"/>
        <v>316919</v>
      </c>
      <c r="AC24" s="31">
        <f>AB24-$H$24</f>
        <v>38180.971466666728</v>
      </c>
      <c r="AD24" s="111"/>
      <c r="AE24" s="30">
        <f t="shared" si="32"/>
        <v>225000</v>
      </c>
      <c r="AF24" s="31">
        <f>AE24-$H$24</f>
        <v>-53738.028533333272</v>
      </c>
      <c r="AG24" s="111"/>
      <c r="AH24" s="30">
        <f t="shared" si="32"/>
        <v>277802</v>
      </c>
      <c r="AI24" s="31">
        <f>AH24-$H$24</f>
        <v>-936.02853333327221</v>
      </c>
      <c r="AJ24" s="111"/>
      <c r="AK24" s="30">
        <f t="shared" si="32"/>
        <v>150090.62099999998</v>
      </c>
      <c r="AL24" s="31">
        <f>AK24-$H$24</f>
        <v>-128647.40753333329</v>
      </c>
      <c r="AM24" s="111"/>
      <c r="AN24" s="30">
        <f t="shared" si="32"/>
        <v>431302.16000000003</v>
      </c>
      <c r="AO24" s="31">
        <f>AN24-$H$24</f>
        <v>152564.13146666676</v>
      </c>
      <c r="AP24" s="111"/>
      <c r="AQ24" s="30">
        <f t="shared" si="32"/>
        <v>344752.03</v>
      </c>
      <c r="AR24" s="31">
        <f>AQ24-$H$24</f>
        <v>66014.001466666756</v>
      </c>
      <c r="AS24" s="111"/>
      <c r="AT24" s="32">
        <f t="shared" si="32"/>
        <v>306065</v>
      </c>
      <c r="AU24" s="31">
        <f>AT24-$H$24</f>
        <v>27326.971466666728</v>
      </c>
      <c r="AV24" s="104"/>
      <c r="AW24" s="32">
        <f t="shared" ref="AW24" si="33">SUM(AW9:AW23)</f>
        <v>222435</v>
      </c>
      <c r="AX24" s="31">
        <f>AW24-$H$24</f>
        <v>-56303.028533333272</v>
      </c>
      <c r="AY24" s="136"/>
      <c r="AZ24" s="137"/>
      <c r="BA24" s="137"/>
      <c r="BB24" s="138"/>
    </row>
    <row r="25" spans="1:54" x14ac:dyDescent="0.3">
      <c r="A25" s="17"/>
      <c r="B25" s="21" t="s">
        <v>25</v>
      </c>
      <c r="C25" s="17"/>
      <c r="D25" s="86"/>
      <c r="E25" s="37"/>
      <c r="F25" s="42"/>
      <c r="G25" s="49"/>
      <c r="H25" s="8"/>
      <c r="I25" s="112"/>
      <c r="J25" s="22"/>
      <c r="K25" s="8"/>
      <c r="L25" s="112"/>
      <c r="M25" s="22"/>
      <c r="N25" s="8"/>
      <c r="O25" s="112"/>
      <c r="P25" s="22"/>
      <c r="Q25" s="8"/>
      <c r="R25" s="112"/>
      <c r="S25" s="22"/>
      <c r="T25" s="8"/>
      <c r="U25" s="112"/>
      <c r="V25" s="22"/>
      <c r="W25" s="8"/>
      <c r="X25" s="112"/>
      <c r="Y25" s="22"/>
      <c r="Z25" s="8"/>
      <c r="AA25" s="112"/>
      <c r="AB25" s="22"/>
      <c r="AC25" s="8"/>
      <c r="AD25" s="112"/>
      <c r="AE25" s="22"/>
      <c r="AF25" s="8"/>
      <c r="AG25" s="112"/>
      <c r="AH25" s="22"/>
      <c r="AI25" s="8"/>
      <c r="AJ25" s="112"/>
      <c r="AK25" s="22"/>
      <c r="AL25" s="8"/>
      <c r="AM25" s="112"/>
      <c r="AN25" s="22"/>
      <c r="AO25" s="8"/>
      <c r="AP25" s="112"/>
      <c r="AQ25" s="22"/>
      <c r="AR25" s="8"/>
      <c r="AS25" s="112"/>
      <c r="AT25" s="23"/>
      <c r="AU25" s="8"/>
      <c r="AV25" s="105"/>
      <c r="AW25" s="23"/>
      <c r="AX25" s="8"/>
      <c r="AY25" s="136"/>
      <c r="AZ25" s="137"/>
      <c r="BA25" s="137"/>
      <c r="BB25" s="138"/>
    </row>
    <row r="26" spans="1:54" ht="27.6" x14ac:dyDescent="0.3">
      <c r="A26" s="15">
        <v>16</v>
      </c>
      <c r="B26" s="24" t="s">
        <v>26</v>
      </c>
      <c r="C26" s="17" t="s">
        <v>6</v>
      </c>
      <c r="D26" s="89">
        <v>1</v>
      </c>
      <c r="E26" s="95">
        <v>15000</v>
      </c>
      <c r="F26" s="43">
        <f>E26*$D$26</f>
        <v>15000</v>
      </c>
      <c r="G26" s="49">
        <f>AVERAGE(I26,L26,O26,R26,U26,X26,AA26,AD26,AG26,AJ26,AM26,AP26,AS26,AS26,AV26)</f>
        <v>19817.128666666667</v>
      </c>
      <c r="H26" s="8">
        <f>AVERAGE(J26,M26,P26,S26,V26,Y26,AB26,AE26,AH26,AK26,AN26,AQ26,AT26,AT26,AW26)</f>
        <v>19817.128666666667</v>
      </c>
      <c r="I26" s="113">
        <v>20940</v>
      </c>
      <c r="J26" s="25">
        <f t="shared" ref="J26:AQ26" si="34">I26*$D$26</f>
        <v>20940</v>
      </c>
      <c r="K26" s="8">
        <f>J26-$H$26</f>
        <v>1122.8713333333326</v>
      </c>
      <c r="L26" s="113">
        <v>25000</v>
      </c>
      <c r="M26" s="25">
        <f t="shared" si="34"/>
        <v>25000</v>
      </c>
      <c r="N26" s="8">
        <f>M26-$H$26</f>
        <v>5182.8713333333326</v>
      </c>
      <c r="O26" s="113">
        <v>4525</v>
      </c>
      <c r="P26" s="25">
        <f t="shared" si="34"/>
        <v>4525</v>
      </c>
      <c r="Q26" s="8">
        <f>P26-$H$26</f>
        <v>-15292.128666666667</v>
      </c>
      <c r="R26" s="113">
        <v>25693.33</v>
      </c>
      <c r="S26" s="25">
        <f t="shared" si="34"/>
        <v>25693.33</v>
      </c>
      <c r="T26" s="8">
        <f>S26-$H$26</f>
        <v>5876.2013333333343</v>
      </c>
      <c r="U26" s="113">
        <v>9062</v>
      </c>
      <c r="V26" s="25">
        <f t="shared" si="34"/>
        <v>9062</v>
      </c>
      <c r="W26" s="8">
        <f>V26-$H$26</f>
        <v>-10755.128666666667</v>
      </c>
      <c r="X26" s="113">
        <v>12480.72</v>
      </c>
      <c r="Y26" s="25">
        <f t="shared" si="34"/>
        <v>12480.72</v>
      </c>
      <c r="Z26" s="8">
        <f>Y26-$H$26</f>
        <v>-7336.4086666666681</v>
      </c>
      <c r="AA26" s="113">
        <v>18000</v>
      </c>
      <c r="AB26" s="25">
        <f t="shared" si="34"/>
        <v>18000</v>
      </c>
      <c r="AC26" s="8">
        <f>AB26-$H$26</f>
        <v>-1817.1286666666674</v>
      </c>
      <c r="AD26" s="113">
        <v>24000</v>
      </c>
      <c r="AE26" s="25">
        <f t="shared" si="34"/>
        <v>24000</v>
      </c>
      <c r="AF26" s="8">
        <f>AE26-$H$26</f>
        <v>4182.8713333333326</v>
      </c>
      <c r="AG26" s="113">
        <v>24274</v>
      </c>
      <c r="AH26" s="25">
        <f t="shared" si="34"/>
        <v>24274</v>
      </c>
      <c r="AI26" s="8">
        <f>AH26-$H$26</f>
        <v>4456.8713333333326</v>
      </c>
      <c r="AJ26" s="113">
        <v>10497.88</v>
      </c>
      <c r="AK26" s="25">
        <f t="shared" si="34"/>
        <v>10497.88</v>
      </c>
      <c r="AL26" s="8">
        <f>AK26-$H$26</f>
        <v>-9319.2486666666682</v>
      </c>
      <c r="AM26" s="113">
        <v>31789</v>
      </c>
      <c r="AN26" s="25">
        <f t="shared" si="34"/>
        <v>31789</v>
      </c>
      <c r="AO26" s="8">
        <f>AN26-$H$26</f>
        <v>11971.871333333333</v>
      </c>
      <c r="AP26" s="113">
        <v>35995</v>
      </c>
      <c r="AQ26" s="25">
        <f t="shared" si="34"/>
        <v>35995</v>
      </c>
      <c r="AR26" s="8">
        <f>AQ26-$H$26</f>
        <v>16177.871333333333</v>
      </c>
      <c r="AS26" s="113">
        <v>15000</v>
      </c>
      <c r="AT26" s="26">
        <f>AS26*$D$26</f>
        <v>15000</v>
      </c>
      <c r="AU26" s="8">
        <f>AT26-$H$26</f>
        <v>-4817.1286666666674</v>
      </c>
      <c r="AV26" s="106">
        <v>25000</v>
      </c>
      <c r="AW26" s="26">
        <f t="shared" ref="AW26" si="35">AV26*$D$26</f>
        <v>25000</v>
      </c>
      <c r="AX26" s="8">
        <f>AW26-$H$26</f>
        <v>5182.8713333333326</v>
      </c>
      <c r="AY26" s="136"/>
      <c r="AZ26" s="137"/>
      <c r="BA26" s="137"/>
      <c r="BB26" s="138"/>
    </row>
    <row r="27" spans="1:54" ht="15" thickBot="1" x14ac:dyDescent="0.35">
      <c r="A27" s="18">
        <v>17</v>
      </c>
      <c r="B27" s="19" t="s">
        <v>27</v>
      </c>
      <c r="C27" s="20" t="s">
        <v>6</v>
      </c>
      <c r="D27" s="88">
        <v>1</v>
      </c>
      <c r="E27" s="96">
        <v>10000</v>
      </c>
      <c r="F27" s="44">
        <f>E27*$D$27</f>
        <v>10000</v>
      </c>
      <c r="G27" s="50">
        <f>AVERAGE(I27,L27,O27,R27,U27,X27,AA27,AD27,AG27,AJ27,AM27,AP27,AS27,AS27,AV27)</f>
        <v>13626.462</v>
      </c>
      <c r="H27" s="9">
        <f>AVERAGE(J27,M27,P27,S27,V27,Y27,AB27,AE27,AH27,AK27,AN27,AQ27,AT27,AT27,AW27)</f>
        <v>13626.462</v>
      </c>
      <c r="I27" s="114">
        <v>35082</v>
      </c>
      <c r="J27" s="27">
        <f t="shared" ref="J27:AQ27" si="36">I27*$D$27</f>
        <v>35082</v>
      </c>
      <c r="K27" s="9">
        <f>J27-$H$27</f>
        <v>21455.538</v>
      </c>
      <c r="L27" s="114">
        <v>18000</v>
      </c>
      <c r="M27" s="27">
        <f t="shared" si="36"/>
        <v>18000</v>
      </c>
      <c r="N27" s="9">
        <f>M27-$H$27</f>
        <v>4373.5380000000005</v>
      </c>
      <c r="O27" s="114">
        <v>7384</v>
      </c>
      <c r="P27" s="27">
        <f t="shared" si="36"/>
        <v>7384</v>
      </c>
      <c r="Q27" s="9">
        <f>P27-$H$27</f>
        <v>-6242.4619999999995</v>
      </c>
      <c r="R27" s="114">
        <v>18536.2</v>
      </c>
      <c r="S27" s="27">
        <f t="shared" si="36"/>
        <v>18536.2</v>
      </c>
      <c r="T27" s="9">
        <f>S27-$H$27</f>
        <v>4909.7380000000012</v>
      </c>
      <c r="U27" s="114">
        <v>15658</v>
      </c>
      <c r="V27" s="27">
        <f t="shared" si="36"/>
        <v>15658</v>
      </c>
      <c r="W27" s="9">
        <f>V27-$H$27</f>
        <v>2031.5380000000005</v>
      </c>
      <c r="X27" s="114">
        <v>12724.03</v>
      </c>
      <c r="Y27" s="27">
        <f t="shared" si="36"/>
        <v>12724.03</v>
      </c>
      <c r="Z27" s="9">
        <f>Y27-$H$27</f>
        <v>-902.43199999999888</v>
      </c>
      <c r="AA27" s="114">
        <v>12500</v>
      </c>
      <c r="AB27" s="27">
        <f t="shared" si="36"/>
        <v>12500</v>
      </c>
      <c r="AC27" s="9">
        <f>AB27-$H$27</f>
        <v>-1126.4619999999995</v>
      </c>
      <c r="AD27" s="114">
        <v>10497</v>
      </c>
      <c r="AE27" s="27">
        <f t="shared" si="36"/>
        <v>10497</v>
      </c>
      <c r="AF27" s="9">
        <f>AE27-$H$27</f>
        <v>-3129.4619999999995</v>
      </c>
      <c r="AG27" s="114">
        <v>11795</v>
      </c>
      <c r="AH27" s="27">
        <f t="shared" si="36"/>
        <v>11795</v>
      </c>
      <c r="AI27" s="9">
        <f>AH27-$H$27</f>
        <v>-1831.4619999999995</v>
      </c>
      <c r="AJ27" s="114">
        <v>4873.7</v>
      </c>
      <c r="AK27" s="27">
        <f t="shared" si="36"/>
        <v>4873.7</v>
      </c>
      <c r="AL27" s="9">
        <f>AK27-$H$27</f>
        <v>-8752.7619999999988</v>
      </c>
      <c r="AM27" s="114">
        <v>18032</v>
      </c>
      <c r="AN27" s="27">
        <f t="shared" si="36"/>
        <v>18032</v>
      </c>
      <c r="AO27" s="9">
        <f>AN27-$H$27</f>
        <v>4405.5380000000005</v>
      </c>
      <c r="AP27" s="114">
        <v>16615</v>
      </c>
      <c r="AQ27" s="27">
        <f t="shared" si="36"/>
        <v>16615</v>
      </c>
      <c r="AR27" s="9">
        <f>AQ27-$H$27</f>
        <v>2988.5380000000005</v>
      </c>
      <c r="AS27" s="114">
        <v>10000</v>
      </c>
      <c r="AT27" s="28">
        <f>AS27*$D$27</f>
        <v>10000</v>
      </c>
      <c r="AU27" s="9">
        <f>AT27-$H$27</f>
        <v>-3626.4619999999995</v>
      </c>
      <c r="AV27" s="107">
        <v>2700</v>
      </c>
      <c r="AW27" s="28">
        <f t="shared" ref="AW27" si="37">AV27*$D$27</f>
        <v>2700</v>
      </c>
      <c r="AX27" s="9">
        <f>AW27-$H$27</f>
        <v>-10926.462</v>
      </c>
      <c r="AY27" s="136"/>
      <c r="AZ27" s="137"/>
      <c r="BA27" s="137"/>
      <c r="BB27" s="138"/>
    </row>
    <row r="28" spans="1:54" s="10" customFormat="1" ht="15" thickBot="1" x14ac:dyDescent="0.35">
      <c r="A28" s="151" t="s">
        <v>31</v>
      </c>
      <c r="B28" s="151"/>
      <c r="C28" s="151"/>
      <c r="D28" s="152"/>
      <c r="E28" s="94"/>
      <c r="F28" s="41">
        <f>SUM(F26:F27)</f>
        <v>25000</v>
      </c>
      <c r="G28" s="36"/>
      <c r="H28" s="33">
        <f>AVERAGE(J28,M28,P28,S28,V28,Y28,AB28,AE28,AH28,AK28,AN28,AQ28,AT28,AT28,AW28)</f>
        <v>33443.590666666671</v>
      </c>
      <c r="I28" s="111"/>
      <c r="J28" s="30">
        <f t="shared" ref="J28:AT28" si="38">SUM(J26:J27)</f>
        <v>56022</v>
      </c>
      <c r="K28" s="31">
        <f>J28-$H$28</f>
        <v>22578.409333333329</v>
      </c>
      <c r="L28" s="111"/>
      <c r="M28" s="30">
        <f t="shared" si="38"/>
        <v>43000</v>
      </c>
      <c r="N28" s="31">
        <f>M28-$H$28</f>
        <v>9556.4093333333294</v>
      </c>
      <c r="O28" s="111"/>
      <c r="P28" s="30">
        <f t="shared" si="38"/>
        <v>11909</v>
      </c>
      <c r="Q28" s="31">
        <f>P28-$H$28</f>
        <v>-21534.590666666671</v>
      </c>
      <c r="R28" s="111"/>
      <c r="S28" s="30">
        <f t="shared" si="38"/>
        <v>44229.53</v>
      </c>
      <c r="T28" s="31">
        <f>S28-$H$28</f>
        <v>10785.939333333328</v>
      </c>
      <c r="U28" s="111"/>
      <c r="V28" s="30">
        <f t="shared" si="38"/>
        <v>24720</v>
      </c>
      <c r="W28" s="31">
        <f>V28-$H$28</f>
        <v>-8723.5906666666706</v>
      </c>
      <c r="X28" s="111"/>
      <c r="Y28" s="30">
        <f t="shared" si="38"/>
        <v>25204.75</v>
      </c>
      <c r="Z28" s="31">
        <f>Y28-$H$28</f>
        <v>-8238.8406666666706</v>
      </c>
      <c r="AA28" s="111"/>
      <c r="AB28" s="30">
        <f t="shared" si="38"/>
        <v>30500</v>
      </c>
      <c r="AC28" s="31">
        <f>AB28-$H$28</f>
        <v>-2943.5906666666706</v>
      </c>
      <c r="AD28" s="111"/>
      <c r="AE28" s="30">
        <f t="shared" si="38"/>
        <v>34497</v>
      </c>
      <c r="AF28" s="31">
        <f>AE28-$H$28</f>
        <v>1053.4093333333294</v>
      </c>
      <c r="AG28" s="111"/>
      <c r="AH28" s="30">
        <f t="shared" si="38"/>
        <v>36069</v>
      </c>
      <c r="AI28" s="31">
        <f>AH28-$H$28</f>
        <v>2625.4093333333294</v>
      </c>
      <c r="AJ28" s="111"/>
      <c r="AK28" s="30">
        <f t="shared" si="38"/>
        <v>15371.579999999998</v>
      </c>
      <c r="AL28" s="31">
        <f>AK28-$H$28</f>
        <v>-18072.010666666672</v>
      </c>
      <c r="AM28" s="111"/>
      <c r="AN28" s="30">
        <f t="shared" si="38"/>
        <v>49821</v>
      </c>
      <c r="AO28" s="31">
        <f>AN28-$H$28</f>
        <v>16377.409333333329</v>
      </c>
      <c r="AP28" s="111"/>
      <c r="AQ28" s="30">
        <f t="shared" si="38"/>
        <v>52610</v>
      </c>
      <c r="AR28" s="31">
        <f>AQ28-$H$28</f>
        <v>19166.409333333329</v>
      </c>
      <c r="AS28" s="111"/>
      <c r="AT28" s="32">
        <f t="shared" si="38"/>
        <v>25000</v>
      </c>
      <c r="AU28" s="31">
        <f>AT28-$H$28</f>
        <v>-8443.5906666666706</v>
      </c>
      <c r="AV28" s="104"/>
      <c r="AW28" s="32">
        <f t="shared" ref="AW28" si="39">SUM(AW26:AW27)</f>
        <v>27700</v>
      </c>
      <c r="AX28" s="31">
        <f>AW28-$H$28</f>
        <v>-5743.5906666666706</v>
      </c>
      <c r="AY28" s="136"/>
      <c r="AZ28" s="137"/>
      <c r="BA28" s="137"/>
      <c r="BB28" s="138"/>
    </row>
    <row r="29" spans="1:54" x14ac:dyDescent="0.3">
      <c r="A29" s="17"/>
      <c r="B29" s="21" t="s">
        <v>29</v>
      </c>
      <c r="C29" s="17"/>
      <c r="D29" s="86"/>
      <c r="E29" s="38"/>
      <c r="F29" s="45"/>
      <c r="G29" s="49"/>
      <c r="H29" s="8"/>
      <c r="I29" s="115"/>
      <c r="J29" s="1"/>
      <c r="K29" s="8"/>
      <c r="L29" s="115"/>
      <c r="M29" s="1"/>
      <c r="N29" s="8"/>
      <c r="O29" s="115"/>
      <c r="P29" s="1"/>
      <c r="Q29" s="8"/>
      <c r="R29" s="115"/>
      <c r="S29" s="1"/>
      <c r="T29" s="8"/>
      <c r="U29" s="115"/>
      <c r="V29" s="1"/>
      <c r="W29" s="8"/>
      <c r="X29" s="115"/>
      <c r="Y29" s="1"/>
      <c r="Z29" s="8"/>
      <c r="AA29" s="115"/>
      <c r="AB29" s="1"/>
      <c r="AC29" s="8"/>
      <c r="AD29" s="115"/>
      <c r="AE29" s="1"/>
      <c r="AF29" s="8"/>
      <c r="AG29" s="115"/>
      <c r="AH29" s="1"/>
      <c r="AI29" s="8"/>
      <c r="AJ29" s="115"/>
      <c r="AK29" s="1"/>
      <c r="AL29" s="8"/>
      <c r="AM29" s="115"/>
      <c r="AN29" s="1"/>
      <c r="AO29" s="8"/>
      <c r="AP29" s="115"/>
      <c r="AQ29" s="1"/>
      <c r="AR29" s="8"/>
      <c r="AS29" s="115"/>
      <c r="AT29" s="4"/>
      <c r="AU29" s="8"/>
      <c r="AV29" s="108"/>
      <c r="AW29" s="4"/>
      <c r="AX29" s="8"/>
      <c r="AY29" s="136"/>
      <c r="AZ29" s="137"/>
      <c r="BA29" s="137"/>
      <c r="BB29" s="138"/>
    </row>
    <row r="30" spans="1:54" ht="42" thickBot="1" x14ac:dyDescent="0.35">
      <c r="A30" s="18">
        <v>18</v>
      </c>
      <c r="B30" s="29" t="s">
        <v>30</v>
      </c>
      <c r="C30" s="20" t="s">
        <v>8</v>
      </c>
      <c r="D30" s="90">
        <v>1</v>
      </c>
      <c r="E30" s="93">
        <v>15000</v>
      </c>
      <c r="F30" s="46">
        <f>E30*$D$30</f>
        <v>15000</v>
      </c>
      <c r="G30" s="50">
        <f>AVERAGE(I30,L30,O30,R30,U30,X30,AA30,AD30,AG30,AJ30,AM30,AP30,AS30,AS30,AV30)</f>
        <v>10539.786666666665</v>
      </c>
      <c r="H30" s="9">
        <f>AVERAGE(J30,M30,P30,S30,V30,Y30,AB30,AE30,AH30,AK30,AN30,AQ30,AT30,AT30,AW30)</f>
        <v>10539.786666666665</v>
      </c>
      <c r="I30" s="116">
        <v>12750</v>
      </c>
      <c r="J30" s="5">
        <f t="shared" ref="J30:AQ30" si="40">I30*$D$30</f>
        <v>12750</v>
      </c>
      <c r="K30" s="39">
        <f>J30-$H$30</f>
        <v>2210.213333333335</v>
      </c>
      <c r="L30" s="116">
        <v>11000</v>
      </c>
      <c r="M30" s="5">
        <f t="shared" si="40"/>
        <v>11000</v>
      </c>
      <c r="N30" s="39">
        <f>M30-$H$30</f>
        <v>460.21333333333496</v>
      </c>
      <c r="O30" s="116">
        <v>3000</v>
      </c>
      <c r="P30" s="5">
        <f t="shared" si="40"/>
        <v>3000</v>
      </c>
      <c r="Q30" s="39">
        <f>P30-$H$30</f>
        <v>-7539.786666666665</v>
      </c>
      <c r="R30" s="116">
        <v>27854.720000000001</v>
      </c>
      <c r="S30" s="5">
        <f t="shared" si="40"/>
        <v>27854.720000000001</v>
      </c>
      <c r="T30" s="39">
        <f>S30-$H$30</f>
        <v>17314.933333333334</v>
      </c>
      <c r="U30" s="116">
        <v>16602</v>
      </c>
      <c r="V30" s="5">
        <f t="shared" si="40"/>
        <v>16602</v>
      </c>
      <c r="W30" s="39">
        <f>V30-$H$30</f>
        <v>6062.213333333335</v>
      </c>
      <c r="X30" s="116">
        <v>6198.7</v>
      </c>
      <c r="Y30" s="5">
        <f t="shared" si="40"/>
        <v>6198.7</v>
      </c>
      <c r="Z30" s="39">
        <f>Y30-$H$30</f>
        <v>-4341.0866666666652</v>
      </c>
      <c r="AA30" s="116">
        <v>15000</v>
      </c>
      <c r="AB30" s="5">
        <f t="shared" si="40"/>
        <v>15000</v>
      </c>
      <c r="AC30" s="39">
        <f>AB30-$H$30</f>
        <v>4460.213333333335</v>
      </c>
      <c r="AD30" s="116">
        <v>10662</v>
      </c>
      <c r="AE30" s="5">
        <f t="shared" si="40"/>
        <v>10662</v>
      </c>
      <c r="AF30" s="39">
        <f>AE30-$H$30</f>
        <v>122.21333333333496</v>
      </c>
      <c r="AG30" s="116">
        <v>10006</v>
      </c>
      <c r="AH30" s="5">
        <f t="shared" si="40"/>
        <v>10006</v>
      </c>
      <c r="AI30" s="39">
        <f>AH30-$H$30</f>
        <v>-533.78666666666504</v>
      </c>
      <c r="AJ30" s="116">
        <v>1537.38</v>
      </c>
      <c r="AK30" s="5">
        <f t="shared" si="40"/>
        <v>1537.38</v>
      </c>
      <c r="AL30" s="39">
        <f>AK30-$H$30</f>
        <v>-9002.4066666666658</v>
      </c>
      <c r="AM30" s="116">
        <v>18196</v>
      </c>
      <c r="AN30" s="5">
        <f t="shared" si="40"/>
        <v>18196</v>
      </c>
      <c r="AO30" s="39">
        <f>AN30-$H$30</f>
        <v>7656.213333333335</v>
      </c>
      <c r="AP30" s="116">
        <v>8290</v>
      </c>
      <c r="AQ30" s="5">
        <f t="shared" si="40"/>
        <v>8290</v>
      </c>
      <c r="AR30" s="39">
        <f>AQ30-$H$30</f>
        <v>-2249.786666666665</v>
      </c>
      <c r="AS30" s="116">
        <v>5000</v>
      </c>
      <c r="AT30" s="6">
        <f>AS30*$D$30</f>
        <v>5000</v>
      </c>
      <c r="AU30" s="39">
        <f>AT30-$H$30</f>
        <v>-5539.786666666665</v>
      </c>
      <c r="AV30" s="103">
        <v>7000</v>
      </c>
      <c r="AW30" s="6">
        <f t="shared" ref="AW30" si="41">AV30*$D$30</f>
        <v>7000</v>
      </c>
      <c r="AX30" s="39">
        <f>AW30-$H$30</f>
        <v>-3539.786666666665</v>
      </c>
      <c r="AY30" s="136"/>
      <c r="AZ30" s="137"/>
      <c r="BA30" s="137"/>
      <c r="BB30" s="138"/>
    </row>
    <row r="31" spans="1:54" s="10" customFormat="1" ht="15" thickBot="1" x14ac:dyDescent="0.35">
      <c r="A31" s="153" t="s">
        <v>32</v>
      </c>
      <c r="B31" s="153"/>
      <c r="C31" s="153"/>
      <c r="D31" s="154"/>
      <c r="E31" s="97"/>
      <c r="F31" s="77">
        <f>F30</f>
        <v>15000</v>
      </c>
      <c r="G31" s="83"/>
      <c r="H31" s="82">
        <f t="shared" ref="H31:H37" si="42">AVERAGE(J31,M31,P31,S31,V31,Y31,AB31,AE31,AH31,AK31,AN31,AQ31,AT31,AT31,AW31)</f>
        <v>10539.786666666665</v>
      </c>
      <c r="I31" s="83"/>
      <c r="J31" s="79">
        <f t="shared" ref="J31:AT31" si="43">J30</f>
        <v>12750</v>
      </c>
      <c r="K31" s="80">
        <f>J31-$H$31</f>
        <v>2210.213333333335</v>
      </c>
      <c r="L31" s="83"/>
      <c r="M31" s="81">
        <f t="shared" si="43"/>
        <v>11000</v>
      </c>
      <c r="N31" s="80">
        <f>M31-$H$31</f>
        <v>460.21333333333496</v>
      </c>
      <c r="O31" s="83"/>
      <c r="P31" s="81">
        <f t="shared" si="43"/>
        <v>3000</v>
      </c>
      <c r="Q31" s="80">
        <f>P31-$H$31</f>
        <v>-7539.786666666665</v>
      </c>
      <c r="R31" s="83"/>
      <c r="S31" s="81">
        <f t="shared" si="43"/>
        <v>27854.720000000001</v>
      </c>
      <c r="T31" s="80">
        <f>S31-$H$31</f>
        <v>17314.933333333334</v>
      </c>
      <c r="U31" s="83"/>
      <c r="V31" s="81">
        <f t="shared" si="43"/>
        <v>16602</v>
      </c>
      <c r="W31" s="80">
        <f>V31-$H$31</f>
        <v>6062.213333333335</v>
      </c>
      <c r="X31" s="83"/>
      <c r="Y31" s="81">
        <f t="shared" si="43"/>
        <v>6198.7</v>
      </c>
      <c r="Z31" s="80">
        <f>Y31-$H$31</f>
        <v>-4341.0866666666652</v>
      </c>
      <c r="AA31" s="83"/>
      <c r="AB31" s="81">
        <f t="shared" si="43"/>
        <v>15000</v>
      </c>
      <c r="AC31" s="80">
        <f>AB31-$H$31</f>
        <v>4460.213333333335</v>
      </c>
      <c r="AD31" s="83"/>
      <c r="AE31" s="81">
        <f t="shared" si="43"/>
        <v>10662</v>
      </c>
      <c r="AF31" s="80">
        <f>AE31-$H$31</f>
        <v>122.21333333333496</v>
      </c>
      <c r="AG31" s="83"/>
      <c r="AH31" s="81">
        <f t="shared" si="43"/>
        <v>10006</v>
      </c>
      <c r="AI31" s="80">
        <f>AH31-$H$31</f>
        <v>-533.78666666666504</v>
      </c>
      <c r="AJ31" s="83"/>
      <c r="AK31" s="81">
        <f t="shared" si="43"/>
        <v>1537.38</v>
      </c>
      <c r="AL31" s="80">
        <f>AK31-$H$31</f>
        <v>-9002.4066666666658</v>
      </c>
      <c r="AM31" s="83"/>
      <c r="AN31" s="81">
        <f t="shared" si="43"/>
        <v>18196</v>
      </c>
      <c r="AO31" s="80">
        <f>AN31-$H$31</f>
        <v>7656.213333333335</v>
      </c>
      <c r="AP31" s="83"/>
      <c r="AQ31" s="81">
        <f t="shared" si="43"/>
        <v>8290</v>
      </c>
      <c r="AR31" s="80">
        <f>AQ31-$H$31</f>
        <v>-2249.786666666665</v>
      </c>
      <c r="AS31" s="83"/>
      <c r="AT31" s="79">
        <f t="shared" si="43"/>
        <v>5000</v>
      </c>
      <c r="AU31" s="80">
        <f>AT31-$H$31</f>
        <v>-5539.786666666665</v>
      </c>
      <c r="AV31" s="78"/>
      <c r="AW31" s="79">
        <f t="shared" ref="AW31" si="44">AW30</f>
        <v>7000</v>
      </c>
      <c r="AX31" s="80">
        <f>AW31-$H$31</f>
        <v>-3539.786666666665</v>
      </c>
      <c r="AY31" s="136"/>
      <c r="AZ31" s="137"/>
      <c r="BA31" s="137"/>
      <c r="BB31" s="138"/>
    </row>
    <row r="32" spans="1:54" ht="15.6" thickTop="1" thickBot="1" x14ac:dyDescent="0.35">
      <c r="A32" s="55"/>
      <c r="B32" s="55"/>
      <c r="C32" s="55"/>
      <c r="D32" s="55"/>
      <c r="E32" s="56"/>
      <c r="F32" s="57"/>
      <c r="G32" s="56"/>
      <c r="H32" s="40"/>
      <c r="I32" s="56"/>
      <c r="J32" s="55"/>
      <c r="K32" s="40"/>
      <c r="L32" s="56"/>
      <c r="M32" s="55"/>
      <c r="N32" s="40"/>
      <c r="O32" s="56"/>
      <c r="P32" s="55"/>
      <c r="Q32" s="40"/>
      <c r="R32" s="56"/>
      <c r="S32" s="55"/>
      <c r="T32" s="40"/>
      <c r="U32" s="56"/>
      <c r="V32" s="55"/>
      <c r="W32" s="40"/>
      <c r="X32" s="56"/>
      <c r="Y32" s="55"/>
      <c r="Z32" s="40"/>
      <c r="AA32" s="56"/>
      <c r="AB32" s="55"/>
      <c r="AC32" s="40"/>
      <c r="AD32" s="56"/>
      <c r="AE32" s="55"/>
      <c r="AF32" s="40"/>
      <c r="AG32" s="56"/>
      <c r="AH32" s="55"/>
      <c r="AI32" s="40"/>
      <c r="AJ32" s="56"/>
      <c r="AK32" s="55"/>
      <c r="AL32" s="40"/>
      <c r="AM32" s="56"/>
      <c r="AN32" s="55"/>
      <c r="AO32" s="40"/>
      <c r="AP32" s="56"/>
      <c r="AQ32" s="55"/>
      <c r="AR32" s="40"/>
      <c r="AS32" s="56"/>
      <c r="AT32" s="55"/>
      <c r="AU32" s="40"/>
      <c r="AV32" s="56"/>
      <c r="AW32" s="55"/>
      <c r="AX32" s="40"/>
      <c r="AY32" s="136"/>
      <c r="AZ32" s="137"/>
      <c r="BA32" s="137"/>
      <c r="BB32" s="138"/>
    </row>
    <row r="33" spans="1:54" s="10" customFormat="1" ht="15.6" thickTop="1" thickBot="1" x14ac:dyDescent="0.35">
      <c r="A33" s="68"/>
      <c r="B33" s="69"/>
      <c r="C33" s="70"/>
      <c r="D33" s="71" t="s">
        <v>33</v>
      </c>
      <c r="E33" s="98"/>
      <c r="F33" s="76">
        <f>F24-F21+F28</f>
        <v>218310</v>
      </c>
      <c r="G33" s="73"/>
      <c r="H33" s="72">
        <f t="shared" si="42"/>
        <v>247343.19119999997</v>
      </c>
      <c r="I33" s="73"/>
      <c r="J33" s="74">
        <f t="shared" ref="J33:AT33" si="45">J24-J21+J28</f>
        <v>345436.5</v>
      </c>
      <c r="K33" s="72">
        <f>J33-$H$33</f>
        <v>98093.308800000028</v>
      </c>
      <c r="L33" s="73"/>
      <c r="M33" s="75">
        <f t="shared" si="45"/>
        <v>257671</v>
      </c>
      <c r="N33" s="72">
        <f>M33-$H$33</f>
        <v>10327.808800000028</v>
      </c>
      <c r="O33" s="73"/>
      <c r="P33" s="75">
        <f t="shared" si="45"/>
        <v>146000</v>
      </c>
      <c r="Q33" s="72">
        <f>P33-$H$33</f>
        <v>-101343.19119999997</v>
      </c>
      <c r="R33" s="73"/>
      <c r="S33" s="75">
        <f t="shared" si="45"/>
        <v>272981.31680000003</v>
      </c>
      <c r="T33" s="72">
        <f>S33-$H$33</f>
        <v>25638.125600000058</v>
      </c>
      <c r="U33" s="73"/>
      <c r="V33" s="75">
        <f t="shared" si="45"/>
        <v>245702.3</v>
      </c>
      <c r="W33" s="72">
        <f>V33-$H$33</f>
        <v>-1640.8911999999837</v>
      </c>
      <c r="X33" s="73"/>
      <c r="Y33" s="75">
        <f t="shared" si="45"/>
        <v>222809.09019999998</v>
      </c>
      <c r="Z33" s="72">
        <f>Y33-$H$33</f>
        <v>-24534.100999999995</v>
      </c>
      <c r="AA33" s="73"/>
      <c r="AB33" s="75">
        <f t="shared" si="45"/>
        <v>267419</v>
      </c>
      <c r="AC33" s="72">
        <f>AB33-$H$33</f>
        <v>20075.808800000028</v>
      </c>
      <c r="AD33" s="73"/>
      <c r="AE33" s="75">
        <f t="shared" si="45"/>
        <v>195192</v>
      </c>
      <c r="AF33" s="72">
        <f>AE33-$H$33</f>
        <v>-52151.191199999972</v>
      </c>
      <c r="AG33" s="73"/>
      <c r="AH33" s="75">
        <f t="shared" si="45"/>
        <v>204821</v>
      </c>
      <c r="AI33" s="72">
        <f>AH33-$H$33</f>
        <v>-42522.191199999972</v>
      </c>
      <c r="AJ33" s="73"/>
      <c r="AK33" s="75">
        <f t="shared" si="45"/>
        <v>113391.47099999998</v>
      </c>
      <c r="AL33" s="72">
        <f>AK33-$H$33</f>
        <v>-133951.72019999998</v>
      </c>
      <c r="AM33" s="73"/>
      <c r="AN33" s="75">
        <f t="shared" si="45"/>
        <v>355444.16000000003</v>
      </c>
      <c r="AO33" s="72">
        <f>AN33-$H$33</f>
        <v>108100.96880000006</v>
      </c>
      <c r="AP33" s="73"/>
      <c r="AQ33" s="75">
        <f t="shared" si="45"/>
        <v>256796.03000000003</v>
      </c>
      <c r="AR33" s="72">
        <f>AQ33-$H$33</f>
        <v>9452.8388000000559</v>
      </c>
      <c r="AS33" s="73"/>
      <c r="AT33" s="75">
        <f t="shared" si="45"/>
        <v>316065</v>
      </c>
      <c r="AU33" s="72">
        <f>AT33-$H$33</f>
        <v>68721.808800000028</v>
      </c>
      <c r="AV33" s="73"/>
      <c r="AW33" s="75">
        <f t="shared" ref="AW33" si="46">AW24-AW21+AW28</f>
        <v>194354</v>
      </c>
      <c r="AX33" s="72">
        <f>AW33-$H$33</f>
        <v>-52989.191199999972</v>
      </c>
      <c r="AY33" s="136"/>
      <c r="AZ33" s="137"/>
      <c r="BA33" s="137"/>
      <c r="BB33" s="138"/>
    </row>
    <row r="34" spans="1:54" ht="15.6" thickTop="1" thickBot="1" x14ac:dyDescent="0.35">
      <c r="A34" s="52"/>
      <c r="B34" s="53"/>
      <c r="C34" s="54"/>
      <c r="D34" s="67"/>
      <c r="E34" s="56"/>
      <c r="F34" s="57"/>
      <c r="G34" s="56"/>
      <c r="H34" s="40"/>
      <c r="I34" s="56"/>
      <c r="J34" s="55"/>
      <c r="K34" s="40"/>
      <c r="L34" s="56"/>
      <c r="M34" s="55"/>
      <c r="N34" s="40"/>
      <c r="O34" s="56"/>
      <c r="P34" s="55"/>
      <c r="Q34" s="40"/>
      <c r="R34" s="56"/>
      <c r="S34" s="55"/>
      <c r="T34" s="40"/>
      <c r="U34" s="56"/>
      <c r="V34" s="55"/>
      <c r="W34" s="40"/>
      <c r="X34" s="56"/>
      <c r="Y34" s="55"/>
      <c r="Z34" s="40"/>
      <c r="AA34" s="56"/>
      <c r="AB34" s="55"/>
      <c r="AC34" s="40"/>
      <c r="AD34" s="56"/>
      <c r="AE34" s="55"/>
      <c r="AF34" s="40"/>
      <c r="AG34" s="56"/>
      <c r="AH34" s="55"/>
      <c r="AI34" s="40"/>
      <c r="AJ34" s="56"/>
      <c r="AK34" s="55"/>
      <c r="AL34" s="40"/>
      <c r="AM34" s="56"/>
      <c r="AN34" s="55"/>
      <c r="AO34" s="40"/>
      <c r="AP34" s="56"/>
      <c r="AQ34" s="55"/>
      <c r="AR34" s="40"/>
      <c r="AS34" s="56"/>
      <c r="AT34" s="55"/>
      <c r="AU34" s="40"/>
      <c r="AV34" s="56"/>
      <c r="AW34" s="55"/>
      <c r="AX34" s="40"/>
      <c r="AY34" s="136"/>
      <c r="AZ34" s="137"/>
      <c r="BA34" s="137"/>
      <c r="BB34" s="138"/>
    </row>
    <row r="35" spans="1:54" s="10" customFormat="1" ht="15.6" thickTop="1" thickBot="1" x14ac:dyDescent="0.35">
      <c r="A35" s="68"/>
      <c r="B35" s="69"/>
      <c r="C35" s="70"/>
      <c r="D35" s="71" t="s">
        <v>34</v>
      </c>
      <c r="E35" s="98"/>
      <c r="F35" s="76">
        <f>F24+F31</f>
        <v>253310</v>
      </c>
      <c r="G35" s="73"/>
      <c r="H35" s="72">
        <f t="shared" si="42"/>
        <v>289277.81520000001</v>
      </c>
      <c r="I35" s="73"/>
      <c r="J35" s="74">
        <f t="shared" ref="J35:AT35" si="47">J24+J31</f>
        <v>378339.5</v>
      </c>
      <c r="K35" s="72">
        <f>J35-$H$35</f>
        <v>89061.684799999988</v>
      </c>
      <c r="L35" s="73"/>
      <c r="M35" s="75">
        <f t="shared" si="47"/>
        <v>302671</v>
      </c>
      <c r="N35" s="72">
        <f>M35-$H$35</f>
        <v>13393.184799999988</v>
      </c>
      <c r="O35" s="73"/>
      <c r="P35" s="75">
        <f t="shared" si="47"/>
        <v>140950</v>
      </c>
      <c r="Q35" s="72">
        <f>P35-$H$35</f>
        <v>-148327.81520000001</v>
      </c>
      <c r="R35" s="73"/>
      <c r="S35" s="75">
        <f t="shared" si="47"/>
        <v>335796.75679999997</v>
      </c>
      <c r="T35" s="72">
        <f>S35-$H$35</f>
        <v>46518.941599999962</v>
      </c>
      <c r="U35" s="73"/>
      <c r="V35" s="75">
        <f t="shared" si="47"/>
        <v>255298.3</v>
      </c>
      <c r="W35" s="72">
        <f>V35-$H$35</f>
        <v>-33979.515200000023</v>
      </c>
      <c r="X35" s="73"/>
      <c r="Y35" s="75">
        <f t="shared" si="47"/>
        <v>264989.48019999999</v>
      </c>
      <c r="Z35" s="72">
        <f>Y35-$H$35</f>
        <v>-24288.335000000021</v>
      </c>
      <c r="AA35" s="73"/>
      <c r="AB35" s="75">
        <f t="shared" si="47"/>
        <v>331919</v>
      </c>
      <c r="AC35" s="72">
        <f>AB35-$H$35</f>
        <v>42641.184799999988</v>
      </c>
      <c r="AD35" s="73"/>
      <c r="AE35" s="75">
        <f t="shared" si="47"/>
        <v>235662</v>
      </c>
      <c r="AF35" s="72">
        <f>AE35-$H$35</f>
        <v>-53615.815200000012</v>
      </c>
      <c r="AG35" s="73"/>
      <c r="AH35" s="75">
        <f t="shared" si="47"/>
        <v>287808</v>
      </c>
      <c r="AI35" s="72">
        <f>AH35-$H$35</f>
        <v>-1469.8152000000118</v>
      </c>
      <c r="AJ35" s="73"/>
      <c r="AK35" s="75">
        <f t="shared" si="47"/>
        <v>151628.00099999999</v>
      </c>
      <c r="AL35" s="72">
        <f>AK35-$H$35</f>
        <v>-137649.81420000002</v>
      </c>
      <c r="AM35" s="73"/>
      <c r="AN35" s="75">
        <f t="shared" si="47"/>
        <v>449498.16000000003</v>
      </c>
      <c r="AO35" s="72">
        <f>AN35-$H$35</f>
        <v>160220.34480000002</v>
      </c>
      <c r="AP35" s="73"/>
      <c r="AQ35" s="75">
        <f t="shared" si="47"/>
        <v>353042.03</v>
      </c>
      <c r="AR35" s="72">
        <f>AQ35-$H$35</f>
        <v>63764.214800000016</v>
      </c>
      <c r="AS35" s="73"/>
      <c r="AT35" s="75">
        <f t="shared" si="47"/>
        <v>311065</v>
      </c>
      <c r="AU35" s="72">
        <f>AT35-$H$35</f>
        <v>21787.184799999988</v>
      </c>
      <c r="AV35" s="73"/>
      <c r="AW35" s="75">
        <f t="shared" ref="AW35" si="48">AW24+AW31</f>
        <v>229435</v>
      </c>
      <c r="AX35" s="72">
        <f>AW35-$H$35</f>
        <v>-59842.815200000012</v>
      </c>
      <c r="AY35" s="136"/>
      <c r="AZ35" s="137"/>
      <c r="BA35" s="137"/>
      <c r="BB35" s="138"/>
    </row>
    <row r="36" spans="1:54" ht="15.6" thickTop="1" thickBot="1" x14ac:dyDescent="0.35">
      <c r="A36" s="52"/>
      <c r="B36" s="53"/>
      <c r="C36" s="54"/>
      <c r="D36" s="54"/>
      <c r="E36" s="56"/>
      <c r="F36" s="57"/>
      <c r="G36" s="56"/>
      <c r="H36" s="40"/>
      <c r="I36" s="56"/>
      <c r="J36" s="55"/>
      <c r="K36" s="40"/>
      <c r="L36" s="56"/>
      <c r="M36" s="55"/>
      <c r="N36" s="40"/>
      <c r="O36" s="56"/>
      <c r="P36" s="55"/>
      <c r="Q36" s="40"/>
      <c r="R36" s="56"/>
      <c r="S36" s="55"/>
      <c r="T36" s="40"/>
      <c r="U36" s="56"/>
      <c r="V36" s="55"/>
      <c r="W36" s="40"/>
      <c r="X36" s="56"/>
      <c r="Y36" s="55"/>
      <c r="Z36" s="40"/>
      <c r="AA36" s="56"/>
      <c r="AB36" s="55"/>
      <c r="AC36" s="40"/>
      <c r="AD36" s="56"/>
      <c r="AE36" s="55"/>
      <c r="AF36" s="40"/>
      <c r="AG36" s="56"/>
      <c r="AH36" s="55"/>
      <c r="AI36" s="40"/>
      <c r="AJ36" s="56"/>
      <c r="AK36" s="55"/>
      <c r="AL36" s="40"/>
      <c r="AM36" s="56"/>
      <c r="AN36" s="55"/>
      <c r="AO36" s="40"/>
      <c r="AP36" s="56"/>
      <c r="AQ36" s="55"/>
      <c r="AR36" s="40"/>
      <c r="AS36" s="56"/>
      <c r="AT36" s="55"/>
      <c r="AU36" s="40"/>
      <c r="AV36" s="56"/>
      <c r="AW36" s="55"/>
      <c r="AX36" s="40"/>
      <c r="AY36" s="136"/>
      <c r="AZ36" s="137"/>
      <c r="BA36" s="137"/>
      <c r="BB36" s="138"/>
    </row>
    <row r="37" spans="1:54" s="10" customFormat="1" ht="15.6" thickTop="1" thickBot="1" x14ac:dyDescent="0.35">
      <c r="A37" s="58"/>
      <c r="B37" s="59"/>
      <c r="C37" s="60"/>
      <c r="D37" s="61" t="s">
        <v>35</v>
      </c>
      <c r="E37" s="99"/>
      <c r="F37" s="66">
        <f>F24-F21+F28+F31</f>
        <v>233310</v>
      </c>
      <c r="G37" s="63"/>
      <c r="H37" s="62">
        <f t="shared" si="42"/>
        <v>257882.97786666665</v>
      </c>
      <c r="I37" s="63"/>
      <c r="J37" s="64">
        <f t="shared" ref="J37:AT37" si="49">J24-J21+J28+J31</f>
        <v>358186.5</v>
      </c>
      <c r="K37" s="62">
        <f>J37-$H$37</f>
        <v>100303.52213333335</v>
      </c>
      <c r="L37" s="63"/>
      <c r="M37" s="65">
        <f t="shared" si="49"/>
        <v>268671</v>
      </c>
      <c r="N37" s="62">
        <f>M37-$H$37</f>
        <v>10788.022133333347</v>
      </c>
      <c r="O37" s="63"/>
      <c r="P37" s="65">
        <f t="shared" si="49"/>
        <v>149000</v>
      </c>
      <c r="Q37" s="62">
        <f>P37-$H$37</f>
        <v>-108882.97786666665</v>
      </c>
      <c r="R37" s="63"/>
      <c r="S37" s="65">
        <f t="shared" si="49"/>
        <v>300836.0368</v>
      </c>
      <c r="T37" s="62">
        <f>S37-$H$37</f>
        <v>42953.058933333348</v>
      </c>
      <c r="U37" s="63"/>
      <c r="V37" s="65">
        <f t="shared" si="49"/>
        <v>262304.3</v>
      </c>
      <c r="W37" s="62">
        <f>V37-$H$37</f>
        <v>4421.3221333333349</v>
      </c>
      <c r="X37" s="63"/>
      <c r="Y37" s="65">
        <f t="shared" si="49"/>
        <v>229007.79019999999</v>
      </c>
      <c r="Z37" s="62">
        <f>Y37-$H$37</f>
        <v>-28875.187666666665</v>
      </c>
      <c r="AA37" s="63"/>
      <c r="AB37" s="65">
        <f t="shared" si="49"/>
        <v>282419</v>
      </c>
      <c r="AC37" s="62">
        <f>AB37-$H$37</f>
        <v>24536.022133333347</v>
      </c>
      <c r="AD37" s="63"/>
      <c r="AE37" s="65">
        <f t="shared" si="49"/>
        <v>205854</v>
      </c>
      <c r="AF37" s="62">
        <f>AE37-$H$37</f>
        <v>-52028.977866666653</v>
      </c>
      <c r="AG37" s="63"/>
      <c r="AH37" s="65">
        <f t="shared" si="49"/>
        <v>214827</v>
      </c>
      <c r="AI37" s="62">
        <f>AH37-$H$37</f>
        <v>-43055.977866666653</v>
      </c>
      <c r="AJ37" s="63"/>
      <c r="AK37" s="65">
        <f t="shared" si="49"/>
        <v>114928.85099999998</v>
      </c>
      <c r="AL37" s="62">
        <f>AK37-$H$37</f>
        <v>-142954.12686666666</v>
      </c>
      <c r="AM37" s="63"/>
      <c r="AN37" s="65">
        <f t="shared" si="49"/>
        <v>373640.16000000003</v>
      </c>
      <c r="AO37" s="62">
        <f>AN37-$H$37</f>
        <v>115757.18213333338</v>
      </c>
      <c r="AP37" s="63"/>
      <c r="AQ37" s="65">
        <f t="shared" si="49"/>
        <v>265086.03000000003</v>
      </c>
      <c r="AR37" s="62">
        <f>AQ37-$H$37</f>
        <v>7203.0521333333745</v>
      </c>
      <c r="AS37" s="63"/>
      <c r="AT37" s="65">
        <f t="shared" si="49"/>
        <v>321065</v>
      </c>
      <c r="AU37" s="62">
        <f>AT37-$H$37</f>
        <v>63182.022133333347</v>
      </c>
      <c r="AV37" s="63"/>
      <c r="AW37" s="65">
        <f t="shared" ref="AW37" si="50">AW24-AW21+AW28+AW31</f>
        <v>201354</v>
      </c>
      <c r="AX37" s="62">
        <f>AW37-$H$37</f>
        <v>-56528.977866666653</v>
      </c>
      <c r="AY37" s="136"/>
      <c r="AZ37" s="137"/>
      <c r="BA37" s="137"/>
      <c r="BB37" s="138"/>
    </row>
    <row r="38" spans="1:54" ht="14.4" customHeight="1" x14ac:dyDescent="0.3">
      <c r="A38" s="55"/>
      <c r="B38" s="55"/>
      <c r="C38" s="55"/>
      <c r="D38" s="55"/>
      <c r="E38" s="132" t="str">
        <f>E6</f>
        <v>Engineer's Estimates</v>
      </c>
      <c r="F38" s="133"/>
      <c r="G38" s="132" t="s">
        <v>59</v>
      </c>
      <c r="H38" s="133"/>
      <c r="I38" s="145" t="str">
        <f>I6</f>
        <v>Alpine Civil</v>
      </c>
      <c r="J38" s="163"/>
      <c r="K38" s="167"/>
      <c r="L38" s="145" t="str">
        <f t="shared" ref="L38" si="51">L6</f>
        <v>American West Construction</v>
      </c>
      <c r="M38" s="163"/>
      <c r="N38" s="147"/>
      <c r="O38" s="168" t="str">
        <f t="shared" ref="O38" si="52">O6</f>
        <v>Caraveo Construction</v>
      </c>
      <c r="P38" s="169"/>
      <c r="Q38" s="170"/>
      <c r="R38" s="145" t="str">
        <f t="shared" ref="R38" si="53">R6</f>
        <v>CGRS Inc</v>
      </c>
      <c r="S38" s="163"/>
      <c r="T38" s="147"/>
      <c r="U38" s="145" t="str">
        <f t="shared" ref="U38" si="54">U6</f>
        <v>Coyote Ridge Construction</v>
      </c>
      <c r="V38" s="163"/>
      <c r="W38" s="147"/>
      <c r="X38" s="145" t="str">
        <f t="shared" ref="X38" si="55">X6</f>
        <v>DeFalco Construction Company</v>
      </c>
      <c r="Y38" s="163"/>
      <c r="Z38" s="147"/>
      <c r="AA38" s="145" t="str">
        <f t="shared" ref="AA38" si="56">AA6</f>
        <v>Diaz Construction Group</v>
      </c>
      <c r="AB38" s="163"/>
      <c r="AC38" s="147"/>
      <c r="AD38" s="145" t="str">
        <f t="shared" ref="AD38" si="57">AD6</f>
        <v xml:space="preserve">Dietzler Construction </v>
      </c>
      <c r="AE38" s="163"/>
      <c r="AF38" s="147"/>
      <c r="AG38" s="145" t="str">
        <f t="shared" ref="AG38" si="58">AG6</f>
        <v>Duran Excavating</v>
      </c>
      <c r="AH38" s="163"/>
      <c r="AI38" s="147"/>
      <c r="AJ38" s="145" t="str">
        <f t="shared" ref="AJ38" si="59">AJ6</f>
        <v>GLH Construction</v>
      </c>
      <c r="AK38" s="163"/>
      <c r="AL38" s="147"/>
      <c r="AM38" s="145" t="str">
        <f t="shared" ref="AM38" si="60">AM6</f>
        <v>Iron Woman Construction</v>
      </c>
      <c r="AN38" s="163"/>
      <c r="AO38" s="147"/>
      <c r="AP38" s="145" t="str">
        <f t="shared" ref="AP38" si="61">AP6</f>
        <v>Mountain Constructors Inc</v>
      </c>
      <c r="AQ38" s="163"/>
      <c r="AR38" s="147"/>
      <c r="AS38" s="145" t="str">
        <f t="shared" ref="AS38" si="62">AS6</f>
        <v>RCD Construction</v>
      </c>
      <c r="AT38" s="163"/>
      <c r="AU38" s="147"/>
      <c r="AV38" s="145" t="str">
        <f>AV6</f>
        <v>Tuston Construction</v>
      </c>
      <c r="AW38" s="163"/>
      <c r="AX38" s="147"/>
      <c r="AY38" s="143" t="str">
        <f t="shared" ref="AY38" si="63">AY6</f>
        <v>Custom Water Connections</v>
      </c>
      <c r="AZ38" s="139"/>
      <c r="BA38" s="139" t="str">
        <f t="shared" ref="BA38" si="64">BA6</f>
        <v>Northern Colorado Constructors</v>
      </c>
      <c r="BB38" s="140"/>
    </row>
    <row r="39" spans="1:54" ht="15" thickBot="1" x14ac:dyDescent="0.35">
      <c r="A39" s="100"/>
      <c r="B39" s="100"/>
      <c r="C39" s="100"/>
      <c r="D39" s="100"/>
      <c r="E39" s="134"/>
      <c r="F39" s="135"/>
      <c r="G39" s="134"/>
      <c r="H39" s="135"/>
      <c r="I39" s="164"/>
      <c r="J39" s="165"/>
      <c r="K39" s="166"/>
      <c r="L39" s="164"/>
      <c r="M39" s="165"/>
      <c r="N39" s="166"/>
      <c r="O39" s="174"/>
      <c r="P39" s="171"/>
      <c r="Q39" s="175"/>
      <c r="R39" s="164"/>
      <c r="S39" s="165"/>
      <c r="T39" s="166"/>
      <c r="U39" s="164"/>
      <c r="V39" s="165"/>
      <c r="W39" s="166"/>
      <c r="X39" s="164"/>
      <c r="Y39" s="165"/>
      <c r="Z39" s="166"/>
      <c r="AA39" s="164"/>
      <c r="AB39" s="165"/>
      <c r="AC39" s="166"/>
      <c r="AD39" s="164"/>
      <c r="AE39" s="165"/>
      <c r="AF39" s="166"/>
      <c r="AG39" s="164"/>
      <c r="AH39" s="165"/>
      <c r="AI39" s="166"/>
      <c r="AJ39" s="164"/>
      <c r="AK39" s="165"/>
      <c r="AL39" s="166"/>
      <c r="AM39" s="164"/>
      <c r="AN39" s="165"/>
      <c r="AO39" s="166"/>
      <c r="AP39" s="164"/>
      <c r="AQ39" s="165"/>
      <c r="AR39" s="166"/>
      <c r="AS39" s="164"/>
      <c r="AT39" s="165"/>
      <c r="AU39" s="166"/>
      <c r="AV39" s="164"/>
      <c r="AW39" s="165"/>
      <c r="AX39" s="166"/>
      <c r="AY39" s="144"/>
      <c r="AZ39" s="141"/>
      <c r="BA39" s="141"/>
      <c r="BB39" s="142"/>
    </row>
    <row r="40" spans="1:54" ht="69.599999999999994" customHeight="1" thickTop="1" x14ac:dyDescent="0.3">
      <c r="O40" s="173" t="s">
        <v>71</v>
      </c>
      <c r="P40" s="172"/>
      <c r="Q40" s="172"/>
    </row>
    <row r="41" spans="1:54" ht="57" customHeight="1" x14ac:dyDescent="0.3">
      <c r="O41" s="172"/>
      <c r="P41" s="172"/>
      <c r="Q41" s="172"/>
    </row>
    <row r="42" spans="1:54" s="127" customFormat="1" ht="34.5" customHeight="1" x14ac:dyDescent="0.3">
      <c r="C42" s="128" t="s">
        <v>61</v>
      </c>
      <c r="D42" s="128" t="s">
        <v>65</v>
      </c>
      <c r="E42" s="128" t="s">
        <v>66</v>
      </c>
      <c r="O42" s="172"/>
      <c r="P42" s="172"/>
      <c r="Q42" s="172"/>
    </row>
    <row r="43" spans="1:54" s="127" customFormat="1" ht="34.5" customHeight="1" x14ac:dyDescent="0.3">
      <c r="C43" s="129">
        <v>1</v>
      </c>
      <c r="D43" s="129" t="s">
        <v>52</v>
      </c>
      <c r="E43" s="130">
        <v>151628</v>
      </c>
    </row>
    <row r="44" spans="1:54" s="127" customFormat="1" ht="34.5" customHeight="1" x14ac:dyDescent="0.3">
      <c r="C44" s="129">
        <v>2</v>
      </c>
      <c r="D44" s="129" t="s">
        <v>55</v>
      </c>
      <c r="E44" s="130">
        <v>229435</v>
      </c>
    </row>
    <row r="45" spans="1:54" s="127" customFormat="1" ht="34.5" customHeight="1" x14ac:dyDescent="0.3">
      <c r="C45" s="129">
        <v>3</v>
      </c>
      <c r="D45" s="129" t="s">
        <v>68</v>
      </c>
      <c r="E45" s="130">
        <v>235662</v>
      </c>
    </row>
    <row r="46" spans="1:54" s="127" customFormat="1" ht="34.5" customHeight="1" x14ac:dyDescent="0.3">
      <c r="C46" s="129">
        <v>4</v>
      </c>
      <c r="D46" s="129" t="s">
        <v>47</v>
      </c>
      <c r="E46" s="130">
        <v>255298.3</v>
      </c>
    </row>
    <row r="47" spans="1:54" s="127" customFormat="1" ht="43.2" x14ac:dyDescent="0.3">
      <c r="C47" s="129">
        <v>5</v>
      </c>
      <c r="D47" s="129" t="s">
        <v>48</v>
      </c>
      <c r="E47" s="130">
        <v>264989.48</v>
      </c>
    </row>
    <row r="48" spans="1:54" s="127" customFormat="1" ht="34.5" customHeight="1" x14ac:dyDescent="0.3">
      <c r="C48" s="129">
        <v>6</v>
      </c>
      <c r="D48" s="129" t="s">
        <v>51</v>
      </c>
      <c r="E48" s="130">
        <v>287808</v>
      </c>
    </row>
    <row r="49" spans="3:5" s="127" customFormat="1" ht="34.5" customHeight="1" x14ac:dyDescent="0.3">
      <c r="C49" s="129">
        <v>7</v>
      </c>
      <c r="D49" s="129" t="s">
        <v>44</v>
      </c>
      <c r="E49" s="130">
        <v>302671</v>
      </c>
    </row>
    <row r="50" spans="3:5" s="127" customFormat="1" ht="34.5" customHeight="1" x14ac:dyDescent="0.3">
      <c r="C50" s="129">
        <v>8</v>
      </c>
      <c r="D50" s="129" t="s">
        <v>54</v>
      </c>
      <c r="E50" s="130">
        <v>311065</v>
      </c>
    </row>
    <row r="51" spans="3:5" s="127" customFormat="1" ht="43.2" x14ac:dyDescent="0.3">
      <c r="C51" s="129">
        <v>9</v>
      </c>
      <c r="D51" s="129" t="s">
        <v>49</v>
      </c>
      <c r="E51" s="130">
        <v>331919</v>
      </c>
    </row>
    <row r="52" spans="3:5" s="127" customFormat="1" ht="34.5" customHeight="1" x14ac:dyDescent="0.3">
      <c r="C52" s="129">
        <v>10</v>
      </c>
      <c r="D52" s="129" t="s">
        <v>67</v>
      </c>
      <c r="E52" s="130">
        <v>335796.76</v>
      </c>
    </row>
    <row r="53" spans="3:5" s="127" customFormat="1" ht="28.8" x14ac:dyDescent="0.3">
      <c r="C53" s="129">
        <v>11</v>
      </c>
      <c r="D53" s="129" t="s">
        <v>69</v>
      </c>
      <c r="E53" s="130">
        <v>353042.03</v>
      </c>
    </row>
    <row r="54" spans="3:5" s="127" customFormat="1" ht="34.5" customHeight="1" x14ac:dyDescent="0.3">
      <c r="C54" s="129">
        <v>12</v>
      </c>
      <c r="D54" s="129" t="s">
        <v>43</v>
      </c>
      <c r="E54" s="130">
        <v>378339.5</v>
      </c>
    </row>
    <row r="55" spans="3:5" s="127" customFormat="1" ht="34.5" customHeight="1" x14ac:dyDescent="0.3">
      <c r="C55" s="129">
        <v>13</v>
      </c>
      <c r="D55" s="129" t="s">
        <v>53</v>
      </c>
      <c r="E55" s="130">
        <v>449498.16</v>
      </c>
    </row>
    <row r="56" spans="3:5" s="127" customFormat="1" ht="34.5" customHeight="1" x14ac:dyDescent="0.3">
      <c r="C56" s="129"/>
      <c r="D56" s="129" t="s">
        <v>45</v>
      </c>
      <c r="E56" s="130" t="s">
        <v>72</v>
      </c>
    </row>
    <row r="57" spans="3:5" s="127" customFormat="1" ht="34.5" customHeight="1" x14ac:dyDescent="0.3">
      <c r="C57" s="129"/>
      <c r="D57" s="129" t="s">
        <v>62</v>
      </c>
      <c r="E57" s="131" t="s">
        <v>64</v>
      </c>
    </row>
    <row r="58" spans="3:5" s="127" customFormat="1" ht="34.5" customHeight="1" x14ac:dyDescent="0.3">
      <c r="C58" s="129"/>
      <c r="D58" s="129" t="s">
        <v>63</v>
      </c>
      <c r="E58" s="129" t="s">
        <v>64</v>
      </c>
    </row>
  </sheetData>
  <sortState xmlns:xlrd2="http://schemas.microsoft.com/office/spreadsheetml/2017/richdata2" ref="D43:E56">
    <sortCondition ref="E43:E56"/>
  </sortState>
  <mergeCells count="44">
    <mergeCell ref="O40:Q42"/>
    <mergeCell ref="I2:K2"/>
    <mergeCell ref="AV6:AX7"/>
    <mergeCell ref="AV38:AX39"/>
    <mergeCell ref="AS38:AU39"/>
    <mergeCell ref="I38:K39"/>
    <mergeCell ref="L38:N39"/>
    <mergeCell ref="O38:Q39"/>
    <mergeCell ref="R38:T39"/>
    <mergeCell ref="U38:W39"/>
    <mergeCell ref="X38:Z39"/>
    <mergeCell ref="AA38:AC39"/>
    <mergeCell ref="AD38:AF39"/>
    <mergeCell ref="AG38:AI39"/>
    <mergeCell ref="AJ38:AL39"/>
    <mergeCell ref="AM38:AO39"/>
    <mergeCell ref="AP38:AR39"/>
    <mergeCell ref="A28:D28"/>
    <mergeCell ref="A31:D31"/>
    <mergeCell ref="A6:D7"/>
    <mergeCell ref="E6:F7"/>
    <mergeCell ref="R6:T7"/>
    <mergeCell ref="I6:K7"/>
    <mergeCell ref="L6:N7"/>
    <mergeCell ref="O6:Q7"/>
    <mergeCell ref="G6:H7"/>
    <mergeCell ref="A24:D24"/>
    <mergeCell ref="U6:W7"/>
    <mergeCell ref="AY6:AZ7"/>
    <mergeCell ref="BA6:BB7"/>
    <mergeCell ref="AA6:AC7"/>
    <mergeCell ref="AD6:AF7"/>
    <mergeCell ref="AG6:AI7"/>
    <mergeCell ref="AJ6:AL7"/>
    <mergeCell ref="AM6:AO7"/>
    <mergeCell ref="AP6:AR7"/>
    <mergeCell ref="AS6:AU7"/>
    <mergeCell ref="X6:Z7"/>
    <mergeCell ref="E38:F39"/>
    <mergeCell ref="G38:H39"/>
    <mergeCell ref="AY9:AZ37"/>
    <mergeCell ref="BA9:BB37"/>
    <mergeCell ref="BA38:BB39"/>
    <mergeCell ref="AY38:AZ39"/>
  </mergeCells>
  <conditionalFormatting sqref="K9:K37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N9:N37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Q9:Q3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T9:T3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W9:W3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Z9:Z3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AC9:AC3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AF9:AF3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AI9:AI3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L9:AL3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O9:AO3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R9:AR3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U9:AU3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X9:AX3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Vowell</dc:creator>
  <cp:lastModifiedBy>Andy Vowell</cp:lastModifiedBy>
  <dcterms:created xsi:type="dcterms:W3CDTF">2026-01-27T22:32:33Z</dcterms:created>
  <dcterms:modified xsi:type="dcterms:W3CDTF">2026-02-04T22:28:26Z</dcterms:modified>
</cp:coreProperties>
</file>